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5cf5847b9bebb208/Escritorio/Recategorizacion 2026-1/"/>
    </mc:Choice>
  </mc:AlternateContent>
  <xr:revisionPtr revIDLastSave="0" documentId="8_{894029B9-B989-3A49-A732-73526BADE1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 de trabajo" sheetId="1" r:id="rId1"/>
    <sheet name="Hoja2" sheetId="3" state="hidden" r:id="rId2"/>
    <sheet name="Hoja1" sheetId="4" state="hidden" r:id="rId3"/>
    <sheet name="Puntaje" sheetId="5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UMJeRKaRnpHeCBsaOJ9RwIpWqVogE0S5ps6wLlRtzIg="/>
    </ext>
  </extLst>
</workbook>
</file>

<file path=xl/calcChain.xml><?xml version="1.0" encoding="utf-8"?>
<calcChain xmlns="http://schemas.openxmlformats.org/spreadsheetml/2006/main">
  <c r="T32" i="1" l="1"/>
  <c r="T29" i="1"/>
  <c r="P29" i="1"/>
  <c r="P28" i="1"/>
  <c r="P27" i="1"/>
  <c r="P26" i="1"/>
  <c r="J25" i="1"/>
  <c r="J27" i="1"/>
  <c r="J26" i="1"/>
  <c r="D22" i="1"/>
  <c r="J49" i="1"/>
  <c r="J48" i="1"/>
  <c r="J47" i="1"/>
  <c r="J28" i="1"/>
  <c r="M10" i="4"/>
  <c r="M9" i="4"/>
  <c r="M8" i="4"/>
  <c r="M7" i="4"/>
  <c r="M6" i="4"/>
  <c r="P57" i="1"/>
  <c r="P56" i="1"/>
  <c r="P55" i="1"/>
  <c r="P54" i="1"/>
  <c r="D52" i="1"/>
  <c r="P51" i="1"/>
  <c r="P49" i="1"/>
  <c r="D48" i="1"/>
  <c r="P48" i="1"/>
  <c r="D47" i="1"/>
  <c r="P47" i="1"/>
  <c r="D46" i="1"/>
  <c r="P46" i="1"/>
  <c r="J46" i="1"/>
  <c r="P44" i="1"/>
  <c r="J44" i="1"/>
  <c r="P43" i="1"/>
  <c r="J43" i="1"/>
  <c r="D43" i="1"/>
  <c r="P42" i="1"/>
  <c r="J42" i="1"/>
  <c r="D42" i="1"/>
  <c r="J41" i="1"/>
  <c r="D41" i="1"/>
  <c r="P40" i="1"/>
  <c r="P39" i="1"/>
  <c r="J38" i="1"/>
  <c r="D38" i="1"/>
  <c r="P37" i="1"/>
  <c r="J37" i="1"/>
  <c r="P36" i="1"/>
  <c r="J36" i="1"/>
  <c r="J35" i="1"/>
  <c r="D35" i="1"/>
  <c r="P34" i="1"/>
  <c r="D34" i="1"/>
  <c r="P33" i="1"/>
  <c r="D29" i="1"/>
  <c r="J30" i="1"/>
  <c r="D28" i="1"/>
  <c r="J29" i="1"/>
  <c r="D27" i="1"/>
  <c r="T28" i="1"/>
  <c r="D26" i="1"/>
  <c r="T27" i="1"/>
  <c r="D25" i="1"/>
  <c r="T26" i="1"/>
  <c r="D24" i="1"/>
  <c r="T25" i="1"/>
  <c r="D23" i="1"/>
  <c r="T23" i="1"/>
  <c r="T22" i="1"/>
  <c r="P22" i="1"/>
  <c r="P21" i="1"/>
  <c r="P20" i="1"/>
  <c r="J20" i="1"/>
  <c r="P19" i="1"/>
  <c r="J19" i="1"/>
  <c r="T18" i="1"/>
  <c r="P18" i="1"/>
  <c r="J18" i="1"/>
  <c r="D18" i="1"/>
  <c r="T17" i="1"/>
  <c r="P17" i="1"/>
  <c r="J17" i="1"/>
  <c r="D17" i="1"/>
  <c r="T16" i="1"/>
  <c r="D16" i="1"/>
  <c r="D15" i="1"/>
  <c r="E9" i="1"/>
  <c r="D56" i="1"/>
  <c r="T35" i="1"/>
  <c r="M59" i="1"/>
  <c r="J55" i="1"/>
  <c r="N7" i="1"/>
  <c r="N9" i="1"/>
  <c r="C11" i="1"/>
  <c r="E11" i="1"/>
  <c r="C10" i="1"/>
  <c r="E10" i="1"/>
  <c r="D11" i="1"/>
  <c r="D10" i="1"/>
</calcChain>
</file>

<file path=xl/sharedStrings.xml><?xml version="1.0" encoding="utf-8"?>
<sst xmlns="http://schemas.openxmlformats.org/spreadsheetml/2006/main" count="276" uniqueCount="206">
  <si>
    <t>UNIVERSIDAD AUTÓNOMA DE CHIHUAHUA</t>
  </si>
  <si>
    <t>RECATEGORIZACIÓN DEL PERSONAL DOCENTE</t>
  </si>
  <si>
    <r>
      <rPr>
        <sz val="12"/>
        <color theme="1"/>
        <rFont val="Arial"/>
        <family val="2"/>
      </rPr>
      <t>NÚMERO DE EMPLEADO:</t>
    </r>
    <r>
      <rPr>
        <b/>
        <sz val="12"/>
        <color theme="1"/>
        <rFont val="Arial"/>
        <family val="2"/>
      </rPr>
      <t xml:space="preserve"> </t>
    </r>
  </si>
  <si>
    <r>
      <rPr>
        <sz val="12"/>
        <color theme="1"/>
        <rFont val="Arial"/>
        <family val="2"/>
      </rPr>
      <t>NOMBRE DEL EMPLEADO</t>
    </r>
    <r>
      <rPr>
        <sz val="12"/>
        <color rgb="FFFF0000"/>
        <rFont val="Arial"/>
        <family val="2"/>
      </rPr>
      <t>:</t>
    </r>
    <r>
      <rPr>
        <b/>
        <sz val="12"/>
        <color theme="1"/>
        <rFont val="Arial"/>
        <family val="2"/>
      </rPr>
      <t xml:space="preserve"> </t>
    </r>
  </si>
  <si>
    <t>PUNTOS ANTERIORES</t>
  </si>
  <si>
    <r>
      <rPr>
        <sz val="12"/>
        <color theme="1"/>
        <rFont val="Arial"/>
        <family val="2"/>
      </rPr>
      <t xml:space="preserve">CENTRO DE RESPONSABILIDAD:   </t>
    </r>
    <r>
      <rPr>
        <b/>
        <sz val="12"/>
        <color theme="1"/>
        <rFont val="Arial"/>
        <family val="2"/>
      </rPr>
      <t xml:space="preserve"> </t>
    </r>
  </si>
  <si>
    <t>PUNTOS OBTENIDOS</t>
  </si>
  <si>
    <r>
      <rPr>
        <sz val="12"/>
        <color theme="1"/>
        <rFont val="Arial"/>
        <family val="2"/>
      </rPr>
      <t>FECHA DE INGRESO</t>
    </r>
    <r>
      <rPr>
        <b/>
        <sz val="12"/>
        <color theme="1"/>
        <rFont val="Calibri"/>
        <family val="2"/>
      </rPr>
      <t xml:space="preserve">:  </t>
    </r>
  </si>
  <si>
    <r>
      <rPr>
        <sz val="12"/>
        <color theme="1"/>
        <rFont val="Arial"/>
        <family val="2"/>
      </rPr>
      <t xml:space="preserve">CATEGORIA ACTUAL:      </t>
    </r>
    <r>
      <rPr>
        <b/>
        <sz val="12"/>
        <color theme="1"/>
        <rFont val="Arial"/>
        <family val="2"/>
      </rPr>
      <t xml:space="preserve">   </t>
    </r>
  </si>
  <si>
    <t>ATB</t>
  </si>
  <si>
    <t>01</t>
  </si>
  <si>
    <t>TOTAL DE PUNTOS</t>
  </si>
  <si>
    <r>
      <rPr>
        <sz val="12"/>
        <color theme="1"/>
        <rFont val="Arial"/>
        <family val="2"/>
      </rPr>
      <t xml:space="preserve">CATEGORIA OBTENIDA:       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theme="1"/>
        <rFont val="Arial"/>
        <family val="2"/>
      </rPr>
      <t xml:space="preserve"> </t>
    </r>
  </si>
  <si>
    <t>DOCENCIA</t>
  </si>
  <si>
    <t>CANTIDAD</t>
  </si>
  <si>
    <t>PUNTOS</t>
  </si>
  <si>
    <t>INVESTIGACIÓN</t>
  </si>
  <si>
    <t>EXTENSIÓN Y DIFUSIÓN</t>
  </si>
  <si>
    <t>ADMINISTRATIVA</t>
  </si>
  <si>
    <t xml:space="preserve"> </t>
  </si>
  <si>
    <t>1.- EXPERIENCIA DOCENTE</t>
  </si>
  <si>
    <t>1.- TRABAJOS DE INVESTIGACIÓN</t>
  </si>
  <si>
    <t>1.- PARTICIPACIÓN EN EVENTOS DE EXTENSIÓN</t>
  </si>
  <si>
    <t>1.- EXPERIENCIA ADMIN.</t>
  </si>
  <si>
    <t>1.1 NIVEL TÉCNICO</t>
  </si>
  <si>
    <t>1.2 LICENCIATURA</t>
  </si>
  <si>
    <t>TIPO DE FINANCIAMIENTO</t>
  </si>
  <si>
    <t>DURACIÓN</t>
  </si>
  <si>
    <t>AUTOR</t>
  </si>
  <si>
    <t># PROY</t>
  </si>
  <si>
    <t>1.1 PRENSA, RADIO, TV O M. DIG</t>
  </si>
  <si>
    <t>PERIOD</t>
  </si>
  <si>
    <t>EVENT</t>
  </si>
  <si>
    <t>1.1 NIVEL A ( 02, 03 )</t>
  </si>
  <si>
    <t>1.3 MAESTRÍA Y ESPECIALIDAD</t>
  </si>
  <si>
    <t>Externo</t>
  </si>
  <si>
    <t>&gt; 3 años</t>
  </si>
  <si>
    <t>Coautor</t>
  </si>
  <si>
    <t>PRENSA</t>
  </si>
  <si>
    <t>1.2 NIVEL B ( 04, 05 )</t>
  </si>
  <si>
    <t>1.4 DOCTORADO Y ESP. MÉDICA</t>
  </si>
  <si>
    <t>&lt; 3 años</t>
  </si>
  <si>
    <t xml:space="preserve">Autor </t>
  </si>
  <si>
    <t>RADIO</t>
  </si>
  <si>
    <t>1.3 NIVEL C ( 06, 07 )</t>
  </si>
  <si>
    <t>Interno o propio</t>
  </si>
  <si>
    <t>TV Y MEDIOS DIGITALES</t>
  </si>
  <si>
    <t>1.2 CONF. PROMOCIONALES</t>
  </si>
  <si>
    <t>2.- GRADO ACADÉMICO</t>
  </si>
  <si>
    <t>1.3 PONENTE INTERNO</t>
  </si>
  <si>
    <t>2.- MENCIONES Y DISTINCIONES</t>
  </si>
  <si>
    <t>1.4 PONENTE EXTERNO</t>
  </si>
  <si>
    <t>2.1 CONSEJERO UNIV.</t>
  </si>
  <si>
    <t>2.- PUBLICACIONES DE INVESTIGACIÓN</t>
  </si>
  <si>
    <t>2.2 CONSEJERO TÉC.</t>
  </si>
  <si>
    <t>Autor</t>
  </si>
  <si>
    <t>2.3 OTRAS</t>
  </si>
  <si>
    <t xml:space="preserve">      ESPEC. EXCEDENTE</t>
  </si>
  <si>
    <t>2.1 TEXTOS</t>
  </si>
  <si>
    <t>2.- PUBLICACIONES DE EXT Y DIF CULTURAL</t>
  </si>
  <si>
    <t>EXTERNO A LA INST.</t>
  </si>
  <si>
    <t>2.2 PUBLICACIONES CON ARBITRAJE</t>
  </si>
  <si>
    <t>GENERACION</t>
  </si>
  <si>
    <t>2.3 PUBLICACIONES SIN ARBITRAJE</t>
  </si>
  <si>
    <t>DENTRO DE LA INST.</t>
  </si>
  <si>
    <t xml:space="preserve">      MAESTRÍA EXCEDENTE</t>
  </si>
  <si>
    <t>2.4 CITAS</t>
  </si>
  <si>
    <t>PLACA</t>
  </si>
  <si>
    <t>2.5 CONGRESO NACIONAL</t>
  </si>
  <si>
    <t>COMISIÓN ESPECIAL O</t>
  </si>
  <si>
    <t>2.6 CONGRESO INTERNACIONAL</t>
  </si>
  <si>
    <t xml:space="preserve">       ACADÉMICA</t>
  </si>
  <si>
    <t>3.- ARTE: MÚSICA, ARTES PLAS., DANZA</t>
  </si>
  <si>
    <t>3.- EXPERIENCIA PROFESIONAL</t>
  </si>
  <si>
    <t>3.1 OBRA ORIGINAL</t>
  </si>
  <si>
    <t>REG.</t>
  </si>
  <si>
    <t>NO REG</t>
  </si>
  <si>
    <t>3.1 DESPUÉS DE 5 AÑOS DE TITULADO  N X 5</t>
  </si>
  <si>
    <t>3.- CURSOS DE CAPACITACIÓN</t>
  </si>
  <si>
    <t>3.- PARTICIPACIÓN EN TESIS Y TESINAS</t>
  </si>
  <si>
    <t xml:space="preserve">       MUSICAL, DANCÍSTICA, TEATRAL</t>
  </si>
  <si>
    <t>3.1 HORAS CURSO</t>
  </si>
  <si>
    <t>Director</t>
  </si>
  <si>
    <t>Asesor/Rev</t>
  </si>
  <si>
    <t xml:space="preserve">      ARTES PLÁSTICAS</t>
  </si>
  <si>
    <t>3.2 IDIOMA EXTRANJERO</t>
  </si>
  <si>
    <t>3.1 TESIS LICENCIATURA</t>
  </si>
  <si>
    <t>3.2 EXPOSICIONES: ARTES PLÁSTICAS</t>
  </si>
  <si>
    <t>S U B T O T A L</t>
  </si>
  <si>
    <t xml:space="preserve">      TESINA</t>
  </si>
  <si>
    <t>INDIVIDUAL</t>
  </si>
  <si>
    <t>4.- ELABORACIÓN DE MATERIAL</t>
  </si>
  <si>
    <t>3.2 TESIS MAESTRÍA</t>
  </si>
  <si>
    <t>COLECTIVA</t>
  </si>
  <si>
    <t>4.1 MATERIAL DIDÁCTICO E INS.</t>
  </si>
  <si>
    <t>3.3 TESIS DOCTORADO</t>
  </si>
  <si>
    <t>3.3 DIRECCIONES</t>
  </si>
  <si>
    <t xml:space="preserve">      ÚNICA VEZ</t>
  </si>
  <si>
    <t>5.- SINODALIAS</t>
  </si>
  <si>
    <t>4.- DISTINCIONES DE INVESTIGACIÓN</t>
  </si>
  <si>
    <t xml:space="preserve">      TEMPORADA</t>
  </si>
  <si>
    <t>5.1 SINODALIA LICENCIATURA</t>
  </si>
  <si>
    <t>3.4 EJECUCIÓN</t>
  </si>
  <si>
    <t>TEMPO</t>
  </si>
  <si>
    <t>1 VEZ</t>
  </si>
  <si>
    <t>5.2 SINODALIA MAESTRÍA</t>
  </si>
  <si>
    <t xml:space="preserve">      ESTATAL</t>
  </si>
  <si>
    <t>5.3 SINODALIA DOCTORADO</t>
  </si>
  <si>
    <t xml:space="preserve">      NACIONAL</t>
  </si>
  <si>
    <t xml:space="preserve">      INTERNACIONAL</t>
  </si>
  <si>
    <t>6.- MENCIONES DOCENCIA</t>
  </si>
  <si>
    <t>3.5 PRODUCCIÓN     15 X PROYECTO</t>
  </si>
  <si>
    <t>3.6 DISEÑO               15 X PROYECTO</t>
  </si>
  <si>
    <t>3.7 ARREGLO            10 X CADA UNO</t>
  </si>
  <si>
    <t>3.8 ADAPTACIÓN     10 X PROYECTO</t>
  </si>
  <si>
    <t>3.9 CRÉDITOS</t>
  </si>
  <si>
    <t>PROY</t>
  </si>
  <si>
    <t>7.- APOYO ACADÉMICO  ( EXC. TÉCNICOS )</t>
  </si>
  <si>
    <t>7.1 ANUALIDADES</t>
  </si>
  <si>
    <t>4.- DISTINCIONES AL MÉRITO</t>
  </si>
  <si>
    <t>4.1 MENCIÓN INTERNACIONAL</t>
  </si>
  <si>
    <t>4.2 MENCIÓN NACIONAL</t>
  </si>
  <si>
    <t>4.3 MENCIÓN ESTATAL</t>
  </si>
  <si>
    <t>4.4 MENCIÓN INTERNA</t>
  </si>
  <si>
    <t xml:space="preserve">S U B T O T A L   </t>
  </si>
  <si>
    <t xml:space="preserve">Antes </t>
  </si>
  <si>
    <t>Despues</t>
  </si>
  <si>
    <t xml:space="preserve">Interno </t>
  </si>
  <si>
    <t xml:space="preserve">&lt; 3 años </t>
  </si>
  <si>
    <t>Textos</t>
  </si>
  <si>
    <t>Puntaje para recategorizacion</t>
  </si>
  <si>
    <t>Docencia</t>
  </si>
  <si>
    <t>invest</t>
  </si>
  <si>
    <t>Extension</t>
  </si>
  <si>
    <t>Administr</t>
  </si>
  <si>
    <t>apart</t>
  </si>
  <si>
    <t>puntos</t>
  </si>
  <si>
    <t>puntos FE</t>
  </si>
  <si>
    <t>puntos FI</t>
  </si>
  <si>
    <t>Apar</t>
  </si>
  <si>
    <t>1.1.1</t>
  </si>
  <si>
    <t>1.1.2</t>
  </si>
  <si>
    <t>1.1.3</t>
  </si>
  <si>
    <t>1.1.4</t>
  </si>
  <si>
    <t>1.2.1</t>
  </si>
  <si>
    <t>1.2.2</t>
  </si>
  <si>
    <t>2.1.1</t>
  </si>
  <si>
    <t>1.2.3</t>
  </si>
  <si>
    <t>1.2.4</t>
  </si>
  <si>
    <t>2.3.1</t>
  </si>
  <si>
    <t>2.3.2</t>
  </si>
  <si>
    <t>2.3.3</t>
  </si>
  <si>
    <t>FI</t>
  </si>
  <si>
    <t>2.4.1</t>
  </si>
  <si>
    <t>2.3.4</t>
  </si>
  <si>
    <t>FE</t>
  </si>
  <si>
    <t>2.3.5</t>
  </si>
  <si>
    <t>02</t>
  </si>
  <si>
    <t>3.2.1</t>
  </si>
  <si>
    <t>3.2.2</t>
  </si>
  <si>
    <t>3.3.1</t>
  </si>
  <si>
    <t>2.8.1</t>
  </si>
  <si>
    <t>3.3.2</t>
  </si>
  <si>
    <t>TECNICOS</t>
  </si>
  <si>
    <t>ACADEMICOS</t>
  </si>
  <si>
    <t>3.4.1</t>
  </si>
  <si>
    <t>TAA</t>
  </si>
  <si>
    <t>AAA</t>
  </si>
  <si>
    <t>2.9.1</t>
  </si>
  <si>
    <t>3.4.2</t>
  </si>
  <si>
    <t>TAB</t>
  </si>
  <si>
    <t>AAB</t>
  </si>
  <si>
    <t>3.4.3</t>
  </si>
  <si>
    <t>TAC</t>
  </si>
  <si>
    <t>AAC</t>
  </si>
  <si>
    <t>TTA</t>
  </si>
  <si>
    <t>ATA</t>
  </si>
  <si>
    <t>TTB</t>
  </si>
  <si>
    <t>TTC</t>
  </si>
  <si>
    <t>ATC</t>
  </si>
  <si>
    <t>3.9.1</t>
  </si>
  <si>
    <t>3.9.2</t>
  </si>
  <si>
    <t>4.1 INTERNACIONAL</t>
  </si>
  <si>
    <t>4.2 NACIONAL</t>
  </si>
  <si>
    <t>4.3 ESTATAL</t>
  </si>
  <si>
    <t>4.4 LOCAL O INTERNO</t>
  </si>
  <si>
    <t>4.5 MIEMBRO DEL S.N.I.</t>
  </si>
  <si>
    <t xml:space="preserve">      CANDIDATO</t>
  </si>
  <si>
    <t xml:space="preserve">      NIVEL I</t>
  </si>
  <si>
    <t xml:space="preserve">      NIVEL II</t>
  </si>
  <si>
    <t xml:space="preserve">      NIVEL III</t>
  </si>
  <si>
    <t>2.1 ESPECIALIDAD</t>
  </si>
  <si>
    <t>2.2 CANDIDATO A MAESTRÍA</t>
  </si>
  <si>
    <t>2.3 MAESTRÍA, ESP. M. O EST.</t>
  </si>
  <si>
    <t>2.4 CANDIDATO A DOCTOR</t>
  </si>
  <si>
    <t>2.5 DOCTOR</t>
  </si>
  <si>
    <t>2.6 POST-DOCTORADO</t>
  </si>
  <si>
    <t>6.1 RECON POR OTRAS INSTIT.</t>
  </si>
  <si>
    <t>6.2 BECA NACIONAL</t>
  </si>
  <si>
    <t>6.3 BECA INTERNACIONAL</t>
  </si>
  <si>
    <t>Prologo</t>
  </si>
  <si>
    <t>Prólogo</t>
  </si>
  <si>
    <t>2.2 PUBLICACIÓN EXTERNA</t>
  </si>
  <si>
    <t>2.3 PUBLICACIÓN INTERNA</t>
  </si>
  <si>
    <t>2.4 ARTÍCULOS O ENSAYOS</t>
  </si>
  <si>
    <t>CHIHUAHUA, CHIHUAHUA,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</si>
</sst>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Book Antiqua"/>
      <family val="1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badi"/>
    </font>
    <font>
      <sz val="12"/>
      <color rgb="FFFF0000"/>
      <name val="Arial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23" xfId="0" applyFont="1" applyBorder="1"/>
    <xf numFmtId="2" fontId="10" fillId="0" borderId="0" xfId="0" applyNumberFormat="1" applyFon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6" fillId="2" borderId="10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shrinkToFit="1"/>
      <protection locked="0"/>
    </xf>
    <xf numFmtId="0" fontId="2" fillId="2" borderId="18" xfId="0" applyFont="1" applyFill="1" applyBorder="1" applyAlignment="1" applyProtection="1">
      <alignment horizontal="right" shrinkToFit="1"/>
      <protection locked="0"/>
    </xf>
    <xf numFmtId="0" fontId="1" fillId="2" borderId="18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0" fontId="2" fillId="2" borderId="34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6" fillId="2" borderId="18" xfId="0" applyFont="1" applyFill="1" applyBorder="1" applyAlignment="1" applyProtection="1">
      <alignment horizontal="left"/>
      <protection locked="0"/>
    </xf>
    <xf numFmtId="164" fontId="6" fillId="0" borderId="0" xfId="0" applyNumberFormat="1" applyFont="1" applyProtection="1">
      <protection locked="0"/>
    </xf>
    <xf numFmtId="164" fontId="5" fillId="2" borderId="18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Protection="1">
      <protection locked="0"/>
    </xf>
    <xf numFmtId="0" fontId="5" fillId="2" borderId="21" xfId="0" applyFont="1" applyFill="1" applyBorder="1" applyProtection="1">
      <protection locked="0"/>
    </xf>
    <xf numFmtId="0" fontId="6" fillId="2" borderId="21" xfId="0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0" fillId="6" borderId="45" xfId="0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0" fillId="6" borderId="0" xfId="0" applyFill="1" applyProtection="1">
      <protection locked="0"/>
    </xf>
    <xf numFmtId="0" fontId="2" fillId="2" borderId="26" xfId="0" applyFont="1" applyFill="1" applyBorder="1" applyProtection="1">
      <protection locked="0"/>
    </xf>
    <xf numFmtId="0" fontId="5" fillId="2" borderId="25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16" fillId="2" borderId="23" xfId="0" applyFont="1" applyFill="1" applyBorder="1" applyProtection="1"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5" fillId="2" borderId="23" xfId="0" applyFont="1" applyFill="1" applyBorder="1" applyProtection="1">
      <protection locked="0"/>
    </xf>
    <xf numFmtId="0" fontId="2" fillId="4" borderId="29" xfId="0" applyFont="1" applyFill="1" applyBorder="1" applyProtection="1">
      <protection locked="0"/>
    </xf>
    <xf numFmtId="0" fontId="2" fillId="4" borderId="23" xfId="0" applyFont="1" applyFill="1" applyBorder="1" applyProtection="1">
      <protection locked="0"/>
    </xf>
    <xf numFmtId="0" fontId="2" fillId="2" borderId="30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49" fontId="2" fillId="2" borderId="18" xfId="0" applyNumberFormat="1" applyFont="1" applyFill="1" applyBorder="1" applyProtection="1">
      <protection locked="0"/>
    </xf>
    <xf numFmtId="0" fontId="16" fillId="2" borderId="25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7" fillId="2" borderId="18" xfId="0" applyFont="1" applyFill="1" applyBorder="1" applyProtection="1">
      <protection locked="0"/>
    </xf>
    <xf numFmtId="0" fontId="15" fillId="2" borderId="18" xfId="0" applyFont="1" applyFill="1" applyBorder="1" applyProtection="1">
      <protection locked="0"/>
    </xf>
    <xf numFmtId="0" fontId="2" fillId="2" borderId="44" xfId="0" applyFont="1" applyFill="1" applyBorder="1" applyProtection="1">
      <protection locked="0"/>
    </xf>
    <xf numFmtId="0" fontId="2" fillId="5" borderId="32" xfId="0" applyFont="1" applyFill="1" applyBorder="1" applyProtection="1">
      <protection locked="0"/>
    </xf>
    <xf numFmtId="0" fontId="18" fillId="6" borderId="44" xfId="0" applyFont="1" applyFill="1" applyBorder="1" applyProtection="1">
      <protection locked="0"/>
    </xf>
    <xf numFmtId="0" fontId="16" fillId="2" borderId="35" xfId="0" applyFont="1" applyFill="1" applyBorder="1" applyProtection="1">
      <protection locked="0"/>
    </xf>
    <xf numFmtId="0" fontId="16" fillId="2" borderId="46" xfId="0" applyFont="1" applyFill="1" applyBorder="1" applyProtection="1"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0" fontId="0" fillId="6" borderId="44" xfId="0" applyFill="1" applyBorder="1" applyProtection="1">
      <protection locked="0"/>
    </xf>
    <xf numFmtId="0" fontId="0" fillId="0" borderId="44" xfId="0" applyBorder="1" applyProtection="1">
      <protection locked="0"/>
    </xf>
    <xf numFmtId="0" fontId="16" fillId="2" borderId="18" xfId="0" applyFont="1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2" fillId="2" borderId="47" xfId="0" applyFont="1" applyFill="1" applyBorder="1" applyProtection="1">
      <protection locked="0"/>
    </xf>
    <xf numFmtId="0" fontId="2" fillId="2" borderId="48" xfId="0" applyFont="1" applyFill="1" applyBorder="1" applyProtection="1">
      <protection locked="0"/>
    </xf>
    <xf numFmtId="0" fontId="4" fillId="0" borderId="48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left"/>
      <protection locked="0"/>
    </xf>
    <xf numFmtId="0" fontId="1" fillId="0" borderId="23" xfId="0" applyFont="1" applyBorder="1" applyProtection="1">
      <protection locked="0"/>
    </xf>
    <xf numFmtId="0" fontId="16" fillId="0" borderId="23" xfId="0" applyFont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8" fillId="2" borderId="18" xfId="0" applyFont="1" applyFill="1" applyBorder="1" applyProtection="1">
      <protection locked="0"/>
    </xf>
    <xf numFmtId="0" fontId="9" fillId="2" borderId="19" xfId="0" applyFont="1" applyFill="1" applyBorder="1" applyProtection="1">
      <protection locked="0"/>
    </xf>
    <xf numFmtId="0" fontId="2" fillId="2" borderId="41" xfId="0" applyFont="1" applyFill="1" applyBorder="1" applyProtection="1">
      <protection locked="0"/>
    </xf>
    <xf numFmtId="0" fontId="2" fillId="2" borderId="42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0" fillId="2" borderId="18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horizontal="right"/>
      <protection locked="0"/>
    </xf>
    <xf numFmtId="0" fontId="5" fillId="2" borderId="18" xfId="0" applyFont="1" applyFill="1" applyBorder="1" applyAlignment="1" applyProtection="1">
      <alignment horizontal="right"/>
      <protection locked="0"/>
    </xf>
    <xf numFmtId="0" fontId="1" fillId="2" borderId="26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12" fillId="2" borderId="18" xfId="0" applyFont="1" applyFill="1" applyBorder="1" applyAlignment="1" applyProtection="1">
      <alignment horizontal="right"/>
      <protection locked="0"/>
    </xf>
    <xf numFmtId="0" fontId="2" fillId="2" borderId="39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36" xfId="0" applyFont="1" applyFill="1" applyBorder="1" applyProtection="1">
      <protection locked="0"/>
    </xf>
    <xf numFmtId="0" fontId="2" fillId="3" borderId="23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6" borderId="0" xfId="0" applyFill="1"/>
    <xf numFmtId="0" fontId="1" fillId="2" borderId="18" xfId="0" applyFont="1" applyFill="1" applyBorder="1"/>
    <xf numFmtId="0" fontId="5" fillId="3" borderId="1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10" fillId="2" borderId="18" xfId="0" applyFont="1" applyFill="1" applyBorder="1"/>
    <xf numFmtId="0" fontId="11" fillId="3" borderId="18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34" xfId="0" applyFont="1" applyFill="1" applyBorder="1"/>
    <xf numFmtId="0" fontId="2" fillId="3" borderId="3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4" fillId="0" borderId="12" xfId="0" applyFont="1" applyBorder="1" applyProtection="1">
      <protection locked="0"/>
    </xf>
    <xf numFmtId="0" fontId="6" fillId="2" borderId="16" xfId="0" applyFont="1" applyFill="1" applyBorder="1" applyAlignment="1" applyProtection="1">
      <alignment horizontal="center" shrinkToFit="1"/>
      <protection locked="0"/>
    </xf>
    <xf numFmtId="0" fontId="4" fillId="0" borderId="17" xfId="0" applyFont="1" applyBorder="1" applyProtection="1">
      <protection locked="0"/>
    </xf>
    <xf numFmtId="0" fontId="5" fillId="2" borderId="38" xfId="0" applyFont="1" applyFill="1" applyBorder="1" applyAlignment="1" applyProtection="1">
      <alignment horizontal="right"/>
      <protection locked="0"/>
    </xf>
    <xf numFmtId="0" fontId="2" fillId="2" borderId="33" xfId="0" applyFont="1" applyFill="1" applyBorder="1" applyAlignment="1" applyProtection="1">
      <alignment horizontal="center" wrapText="1"/>
      <protection locked="0"/>
    </xf>
    <xf numFmtId="0" fontId="5" fillId="2" borderId="16" xfId="0" applyFont="1" applyFill="1" applyBorder="1" applyAlignment="1" applyProtection="1">
      <alignment horizontal="right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0" fillId="0" borderId="31" xfId="0" applyFont="1" applyBorder="1" applyAlignment="1">
      <alignment horizontal="center"/>
    </xf>
    <xf numFmtId="0" fontId="4" fillId="0" borderId="40" xfId="0" applyFont="1" applyBorder="1"/>
    <xf numFmtId="0" fontId="4" fillId="0" borderId="32" xfId="0" applyFont="1" applyBorder="1"/>
    <xf numFmtId="0" fontId="10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styles" Target="styles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3"/>
  <sheetViews>
    <sheetView tabSelected="1" topLeftCell="B12" workbookViewId="0">
      <selection activeCell="O25" sqref="O25"/>
    </sheetView>
  </sheetViews>
  <sheetFormatPr defaultColWidth="12.74609375" defaultRowHeight="15" customHeight="1" x14ac:dyDescent="0.15"/>
  <cols>
    <col min="1" max="1" width="12.74609375" style="8" customWidth="1"/>
    <col min="2" max="2" width="32.73046875" style="8" customWidth="1"/>
    <col min="3" max="4" width="8.45703125" style="8" customWidth="1"/>
    <col min="5" max="5" width="4.65625" style="8" customWidth="1"/>
    <col min="6" max="6" width="22.1875" style="8" customWidth="1"/>
    <col min="7" max="8" width="8.2109375" style="8" customWidth="1"/>
    <col min="9" max="9" width="9.68359375" style="8" customWidth="1"/>
    <col min="10" max="10" width="8.82421875" style="8" customWidth="1"/>
    <col min="11" max="11" width="6.25" style="8" customWidth="1"/>
    <col min="12" max="12" width="32.73046875" style="8" customWidth="1"/>
    <col min="13" max="13" width="7.72265625" style="8" customWidth="1"/>
    <col min="14" max="14" width="9.68359375" style="8" customWidth="1"/>
    <col min="15" max="16" width="9.19140625" style="8" customWidth="1"/>
    <col min="17" max="17" width="4.53515625" style="8" customWidth="1"/>
    <col min="18" max="18" width="21.69921875" style="8" customWidth="1"/>
    <col min="19" max="27" width="9.19140625" style="8" customWidth="1"/>
    <col min="28" max="16384" width="12.74609375" style="8"/>
  </cols>
  <sheetData>
    <row r="1" spans="1:2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" customHeight="1" x14ac:dyDescent="0.2">
      <c r="A2" s="6"/>
      <c r="B2" s="121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/>
      <c r="Q2" s="122"/>
      <c r="R2" s="122"/>
      <c r="S2" s="122"/>
      <c r="T2" s="124"/>
      <c r="U2" s="6"/>
      <c r="V2" s="6"/>
      <c r="W2" s="6"/>
      <c r="X2" s="6"/>
      <c r="Y2" s="6"/>
      <c r="Z2" s="6"/>
      <c r="AA2" s="6"/>
    </row>
    <row r="3" spans="1:27" ht="15" customHeight="1" x14ac:dyDescent="0.2">
      <c r="A3" s="6"/>
      <c r="B3" s="125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7"/>
      <c r="Q3" s="126"/>
      <c r="R3" s="126"/>
      <c r="S3" s="126"/>
      <c r="T3" s="128"/>
      <c r="U3" s="6"/>
      <c r="V3" s="6"/>
      <c r="W3" s="6"/>
      <c r="X3" s="6"/>
      <c r="Y3" s="6"/>
      <c r="Z3" s="6"/>
      <c r="AA3" s="6"/>
    </row>
    <row r="4" spans="1:27" ht="15" customHeight="1" x14ac:dyDescent="0.15">
      <c r="A4" s="6"/>
      <c r="B4" s="129" t="s">
        <v>205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1"/>
      <c r="U4" s="6"/>
      <c r="V4" s="6"/>
      <c r="W4" s="6"/>
      <c r="X4" s="6"/>
      <c r="Y4" s="6"/>
      <c r="Z4" s="6"/>
      <c r="AA4" s="6"/>
    </row>
    <row r="5" spans="1:27" x14ac:dyDescent="0.2">
      <c r="A5" s="6"/>
      <c r="B5" s="9" t="s">
        <v>2</v>
      </c>
      <c r="C5" s="132"/>
      <c r="D5" s="122"/>
      <c r="E5" s="122"/>
      <c r="F5" s="133"/>
      <c r="G5" s="10"/>
      <c r="H5" s="10"/>
      <c r="I5" s="10"/>
      <c r="J5" s="10"/>
      <c r="K5" s="11"/>
      <c r="L5" s="10"/>
      <c r="M5" s="10"/>
      <c r="N5" s="11"/>
      <c r="O5" s="10"/>
      <c r="P5" s="10"/>
      <c r="Q5" s="12"/>
      <c r="R5" s="12"/>
      <c r="S5" s="12"/>
      <c r="T5" s="13"/>
      <c r="U5" s="6"/>
      <c r="V5" s="6"/>
      <c r="W5" s="6"/>
      <c r="X5" s="6"/>
      <c r="Y5" s="6"/>
      <c r="Z5" s="6"/>
      <c r="AA5" s="6"/>
    </row>
    <row r="6" spans="1:27" x14ac:dyDescent="0.2">
      <c r="A6" s="6"/>
      <c r="B6" s="14" t="s">
        <v>3</v>
      </c>
      <c r="C6" s="134"/>
      <c r="D6" s="126"/>
      <c r="E6" s="135"/>
      <c r="F6" s="15"/>
      <c r="G6" s="15"/>
      <c r="H6" s="15"/>
      <c r="I6" s="16"/>
      <c r="J6" s="16"/>
      <c r="K6" s="16"/>
      <c r="L6" s="17"/>
      <c r="M6" s="18" t="s">
        <v>4</v>
      </c>
      <c r="N6" s="19"/>
      <c r="O6" s="17"/>
      <c r="P6" s="20"/>
      <c r="Q6" s="16"/>
      <c r="R6" s="16"/>
      <c r="S6" s="16"/>
      <c r="T6" s="21"/>
      <c r="U6" s="6"/>
      <c r="V6" s="6"/>
      <c r="W6" s="6"/>
      <c r="X6" s="6"/>
      <c r="Y6" s="6"/>
      <c r="Z6" s="6"/>
      <c r="AA6" s="6"/>
    </row>
    <row r="7" spans="1:27" x14ac:dyDescent="0.2">
      <c r="A7" s="6"/>
      <c r="B7" s="22" t="s">
        <v>5</v>
      </c>
      <c r="C7" s="139"/>
      <c r="D7" s="126"/>
      <c r="E7" s="126"/>
      <c r="F7" s="126"/>
      <c r="G7" s="135"/>
      <c r="H7" s="23"/>
      <c r="I7" s="16"/>
      <c r="J7" s="16"/>
      <c r="K7" s="16"/>
      <c r="L7" s="17"/>
      <c r="M7" s="18" t="s">
        <v>6</v>
      </c>
      <c r="N7" s="19">
        <f>D56+J55+M59+T35</f>
        <v>0</v>
      </c>
      <c r="O7" s="17"/>
      <c r="P7" s="20"/>
      <c r="Q7" s="16"/>
      <c r="R7" s="16"/>
      <c r="S7" s="16"/>
      <c r="T7" s="21"/>
      <c r="U7" s="6"/>
      <c r="V7" s="6"/>
      <c r="W7" s="6"/>
      <c r="X7" s="6"/>
      <c r="Y7" s="6"/>
      <c r="Z7" s="6"/>
      <c r="AA7" s="6"/>
    </row>
    <row r="8" spans="1:27" x14ac:dyDescent="0.2">
      <c r="A8" s="6"/>
      <c r="B8" s="22" t="s">
        <v>7</v>
      </c>
      <c r="C8" s="24"/>
      <c r="D8" s="25"/>
      <c r="E8" s="25"/>
      <c r="F8" s="17"/>
      <c r="G8" s="17"/>
      <c r="H8" s="17"/>
      <c r="I8" s="16"/>
      <c r="J8" s="16"/>
      <c r="K8" s="16"/>
      <c r="L8" s="17"/>
      <c r="M8" s="18"/>
      <c r="N8" s="26"/>
      <c r="O8" s="17"/>
      <c r="P8" s="20"/>
      <c r="Q8" s="16"/>
      <c r="R8" s="16"/>
      <c r="S8" s="16"/>
      <c r="T8" s="21"/>
      <c r="U8" s="6"/>
      <c r="V8" s="6"/>
      <c r="W8" s="6"/>
      <c r="X8" s="6"/>
      <c r="Y8" s="6"/>
      <c r="Z8" s="6"/>
      <c r="AA8" s="6"/>
    </row>
    <row r="9" spans="1:27" x14ac:dyDescent="0.2">
      <c r="A9" s="6"/>
      <c r="B9" s="22" t="s">
        <v>8</v>
      </c>
      <c r="C9" s="27" t="s">
        <v>9</v>
      </c>
      <c r="D9" s="28" t="s">
        <v>10</v>
      </c>
      <c r="E9" s="17" t="str">
        <f>IF(AND(C9="AAA",$D$9="01"),"ACADÉMICO ASOCIADO 'A' TIEMPO COMPLETO",IF(AND(C9="AAB",$D$9="01"),"ACADÉMICO ASOCIADO 'B' TIEMPO COMPLETO",IF(AND(C9="AAC",$D$9="01"),"ACADÉMICO ASOCIADO  'C' TIEMPO COMPLETO",IF(AND(C9="ATA",$D$9="01"),"ACADÉMICO TITULAR 'A' TIEMPO COMPLETO",IF(AND(C9="ATB",$D$9="01"),"ACADÉMICO TITULAR 'B' TIEMPO COMPLETO",IF(AND(C9="ATC",$D$9="01"),"ACADÉMICO TITULAR 'C' TIEMPO COMPLETO",IF(AND(C9="AAA",$D$9="02"),"ACADÉMICO ASOCIADO 'A' MEDIO TIEMPO",IF(AND(C9="AAB",$D$9="02"),"ACADÉMICO ASOCIADO 'B' MEDIO TIEMPO",IF(AND(C9="AAC",$D$9="02"),"ACADÉMICO ASOCIADO  'C' MEDIO TIEMPO",IF(AND(C9="ATA",$D$9="02"),"ACADÉMICO TITULAR 'A' MEDIO TIEMPO",IF(AND(C9="ATB",$D$9="02"),"ACADÉMICO TITULAR 'B' MEDIO TIEMPO",IF(AND(C9="ATC",$D$9="02"),"ACADÉMICO TITULAR 'C' MEDIO TIEMPO",IF(AND(C9="TAA",$D$9="01"),"TÉCNICO ASOCIADO 'A' TIEMPO COMPLETO",IF(AND(C9="TAB",$D$9="01"),"TÉCNICO ASOCIADO 'B' TIEMPO COMPLETO",IF(AND(C9="TAC",$D$9="01"),"TÉCNICO ASOCIADO  'C' TIEMPO COMPLETO",IF(AND(C9="TTA",$D$9="01"),"TÉCNICO TITULAR 'A' TIEMPO COMPLETO",IF(AND(C9="TTB",$D$9="01"),"TÉCNICO TITULAR 'B' TIEMPO COMPLETO",IF(AND(C9="TTC",$D$9="01"),"TÉCNICO TITULAR 'C' TIEMPO COMPLETO",IF(AND(C9="TAA",$D$9="02"),"TÉCNICO ASOCIADO 'A' MEDIO TIEMPO",IF(AND(C9="TAB",$D$9="02"),"TÉCNICO ASOCIADO 'B' MEDIO TIEMPO",IF(AND(C9="TAC",$D$9="02"),"TÉCNICO ASOCIADO  'C' MEDIO TIEMPO",IF(AND(C9="TTA",$D$9="02"),"TÉCNICO TITULAR 'A' MEDIO TIEMPO",IF(AND(C9="TTB",$D$9="02"),"TÉCNICO TITULAR 'B' MEDIO TIEMPO",IF(AND(C9="TTC",$D$9="02"),"TÉCNICO TITULAR 'C' MEDIO TIEMPO",""))))))))))))))))))))))))</f>
        <v>ACADÉMICO TITULAR 'B' TIEMPO COMPLETO</v>
      </c>
      <c r="F9" s="17"/>
      <c r="G9" s="17"/>
      <c r="H9" s="17"/>
      <c r="I9" s="16"/>
      <c r="J9" s="16"/>
      <c r="K9" s="16"/>
      <c r="L9" s="17"/>
      <c r="M9" s="18" t="s">
        <v>11</v>
      </c>
      <c r="N9" s="19">
        <f>N7+N6</f>
        <v>0</v>
      </c>
      <c r="O9" s="17"/>
      <c r="P9" s="20"/>
      <c r="Q9" s="16"/>
      <c r="R9" s="16"/>
      <c r="S9" s="16"/>
      <c r="T9" s="21"/>
      <c r="U9" s="6"/>
      <c r="V9" s="6"/>
      <c r="W9" s="6"/>
      <c r="X9" s="6"/>
      <c r="Y9" s="6"/>
      <c r="Z9" s="6"/>
      <c r="AA9" s="6"/>
    </row>
    <row r="10" spans="1:27" x14ac:dyDescent="0.2">
      <c r="A10" s="6"/>
      <c r="B10" s="22" t="s">
        <v>12</v>
      </c>
      <c r="C10" s="29" t="str">
        <f>IF(C9&lt;&gt;"",IF(AND(MID(C9,1,1)="A",N9&gt;0),IF(AND(N9&gt;Puntaje!P23,N9&lt;=Puntaje!Q23),Puntaje!R23,IF(AND(N9&gt;Puntaje!P24,N9&lt;=Puntaje!Q24),Puntaje!R24,IF(AND(N9&gt;Puntaje!P25,N9&lt;=Puntaje!Q25),Puntaje!R25,IF(AND(N9&gt;Puntaje!P26,N9&lt;=Puntaje!Q26),Puntaje!R26,IF(AND(N9&gt;Puntaje!P27,N9&lt;=Puntaje!Q27),Puntaje!R27,IF(N9&gt;Puntaje!P28,Puntaje!R28,"")))))),""),"CAPTURA CATEGORIA ACTUAL")</f>
        <v/>
      </c>
      <c r="D10" s="26" t="str">
        <f>IF(AND(C10&lt;&gt;"",C9&lt;&gt;""),$D$9,"")</f>
        <v/>
      </c>
      <c r="E10" s="17" t="str">
        <f>IF(AND(C10="AAA",$D$9="01"),"ACADÉMICO ASOCIADO 'A' TIEMPO COMPLETO",IF(AND(C10="AAB",$D$9="01"),"ACADÉMICO ASOCIADO 'B' TIEMPO COMPLETO",IF(AND(C10="AAC",$D$9="01"),"ACADÉMICO ASOCIADO  'C' TIEMPO COMPLETO",IF(AND(C10="ATA",$D$9="01"),"ACADÉMICO TITULAR 'A' TIEMPO COMPLETO",IF(AND(C10="ATB",$D$9="01"),"ACADÉMICO TITULAR 'B' TIEMPO COMPLETO",IF(AND(C10="ATC",$D$9="01"),"ACADÉMICO TITULAR 'C' TIEMPO COMPLETO",IF(AND(C10="AAA",$D$9="02"),"ACADÉMICO ASOCIADO 'A' MEDIO TIEMPO",IF(AND(C10="AAB",$D$9="02"),"ACADÉMICO ASOCIADO 'B' MEDIO TIEMPO",IF(AND(C10="AAC",$D$9="02"),"ACADÉMICO ASOCIADO  'C' MEDIO TIEMPO",IF(AND(C10="ATA",$D$9="02"),"ACADÉMICO TITULAR 'A' MEDIO TIEMPO",IF(AND(C10="ATB",$D$9="02"),"ACADÉMICO TITULAR 'B' MEDIO TIEMPO",IF(AND(C10="ATC",$D$9="02"),"ACADÉMICO TITULAR 'C' MEDIO TIEMPO",""))))))))))))</f>
        <v/>
      </c>
      <c r="F10" s="17"/>
      <c r="G10" s="17"/>
      <c r="H10" s="17"/>
      <c r="I10" s="17"/>
      <c r="J10" s="17"/>
      <c r="K10" s="26"/>
      <c r="L10" s="17"/>
      <c r="M10" s="17"/>
      <c r="N10" s="26"/>
      <c r="O10" s="17"/>
      <c r="P10" s="20"/>
      <c r="Q10" s="16"/>
      <c r="R10" s="16"/>
      <c r="S10" s="16"/>
      <c r="T10" s="21"/>
      <c r="U10" s="6"/>
      <c r="V10" s="6"/>
      <c r="W10" s="6"/>
      <c r="X10" s="6"/>
      <c r="Y10" s="6"/>
      <c r="Z10" s="6"/>
      <c r="AA10" s="6"/>
    </row>
    <row r="11" spans="1:27" x14ac:dyDescent="0.2">
      <c r="A11" s="6"/>
      <c r="B11" s="30"/>
      <c r="C11" s="29" t="str">
        <f>IF(C9&lt;&gt;"",IF(AND(MID(C9,1,1)="T",N9&gt;0),IF(AND(N9&gt;Puntaje!M23,N9&lt;=Puntaje!N23),Puntaje!O23,IF(AND(N9&gt;Puntaje!M24,N9&lt;=Puntaje!N24),Puntaje!O24,IF(AND(N9&gt;Puntaje!M25,N9&lt;=Puntaje!N25),Puntaje!O25,IF(AND(N9&gt;Puntaje!M26,N9&lt;=Puntaje!N26),Puntaje!O26,IF(AND(N9&gt;Puntaje!M27,N9&lt;=Puntaje!N27),Puntaje!O27,IF(N9&gt;Puntaje!M28,Puntaje!O28,"")))))),""),"CAPTURA CATEGORIA ACTUAL")</f>
        <v/>
      </c>
      <c r="D11" s="26" t="str">
        <f>IF(AND(C11&lt;&gt;"",C9&lt;&gt;""),$D$9,"")</f>
        <v/>
      </c>
      <c r="E11" s="17" t="str">
        <f>IF(AND(C11="TAA",$D$9="01"),"TÉCNICO ASOCIADO 'A' TIEMPO COMPLETO",IF(AND(C11="TAB",$D$9="01"),"TÉCNICO ASOCIADO 'B' TIEMPO COMPLETO",IF(AND(C11="TAC",$D$9="01"),"TÉCNICO ASOCIADO  'C' TIEMPO COMPLETO",IF(AND(C11="TTA",$D$9="01"),"TÉCNICO TITULAR 'A' TIEMPO COMPLETO",IF(AND(C11="TTB",$D$9="01"),"TÉCNICO TITULAR 'B' TIEMPO COMPLETO",IF(AND(C11="TTC",$D$9="01"),"TÉCNICO TITULAR 'C' TIEMPO COMPLETO",IF(AND(C11="TAA",$D$9="02"),"TÉCNICO ASOCIADO 'A' MEDIO TIEMPO",IF(AND(C11="TAB",$D$9="02"),"TÉCNICO ASOCIADO 'B' MEDIO TIEMPO",IF(AND(C11="TAC",$D$9="02"),"TÉCNICO ASOCIADO  'C' MEDIO TIEMPO",IF(AND(C11="TTA",$D$9="02"),"TÉCNICO TITULAR 'A' MEDIO TIEMPO",IF(AND(C11="TTB",$D$9="02"),"TÉCNICO TITULAR 'B' MEDIO TIEMPO",IF(AND(C11="TTC",$D$9="02"),"TÉCNICO TITULAR 'C' MEDIO TIEMPO",""))))))))))))</f>
        <v/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0"/>
      <c r="Q11" s="16"/>
      <c r="R11" s="16"/>
      <c r="S11" s="16"/>
      <c r="T11" s="21"/>
      <c r="U11" s="6"/>
      <c r="V11" s="6"/>
      <c r="W11" s="6"/>
      <c r="X11" s="6"/>
      <c r="Y11" s="6"/>
      <c r="Z11" s="6"/>
      <c r="AA11" s="6"/>
    </row>
    <row r="12" spans="1:27" ht="14.25" x14ac:dyDescent="0.15">
      <c r="A12" s="6"/>
      <c r="B12" s="31" t="s">
        <v>13</v>
      </c>
      <c r="C12" s="32" t="s">
        <v>14</v>
      </c>
      <c r="D12" s="32" t="s">
        <v>15</v>
      </c>
      <c r="E12" s="33"/>
      <c r="F12" s="34" t="s">
        <v>16</v>
      </c>
      <c r="G12" s="33"/>
      <c r="H12" s="33"/>
      <c r="I12" s="32" t="s">
        <v>14</v>
      </c>
      <c r="J12" s="32" t="s">
        <v>15</v>
      </c>
      <c r="K12" s="33"/>
      <c r="L12" s="35" t="s">
        <v>17</v>
      </c>
      <c r="M12" s="36"/>
      <c r="N12" s="34"/>
      <c r="O12" s="32" t="s">
        <v>14</v>
      </c>
      <c r="P12" s="32" t="s">
        <v>15</v>
      </c>
      <c r="Q12" s="33"/>
      <c r="R12" s="35" t="s">
        <v>18</v>
      </c>
      <c r="S12" s="32" t="s">
        <v>14</v>
      </c>
      <c r="T12" s="32" t="s">
        <v>15</v>
      </c>
      <c r="U12" s="6"/>
      <c r="V12" s="6"/>
      <c r="W12" s="6"/>
      <c r="X12" s="6"/>
      <c r="Y12" s="6"/>
      <c r="Z12" s="6"/>
      <c r="AA12" s="6"/>
    </row>
    <row r="13" spans="1:27" x14ac:dyDescent="0.2">
      <c r="A13" s="6"/>
      <c r="B13" s="3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38"/>
      <c r="N13" s="17"/>
      <c r="O13" s="17"/>
      <c r="P13" s="17" t="s">
        <v>19</v>
      </c>
      <c r="Q13" s="17"/>
      <c r="R13" s="17"/>
      <c r="S13" s="17"/>
      <c r="T13" s="39"/>
      <c r="U13" s="6"/>
      <c r="V13" s="6"/>
      <c r="W13" s="6"/>
      <c r="X13" s="6"/>
      <c r="Y13" s="6"/>
      <c r="Z13" s="6"/>
      <c r="AA13" s="6"/>
    </row>
    <row r="14" spans="1:27" x14ac:dyDescent="0.2">
      <c r="A14" s="6"/>
      <c r="B14" s="40" t="s">
        <v>20</v>
      </c>
      <c r="C14" s="29"/>
      <c r="D14" s="17"/>
      <c r="E14" s="17"/>
      <c r="F14" s="29" t="s">
        <v>21</v>
      </c>
      <c r="G14" s="29"/>
      <c r="H14" s="29"/>
      <c r="I14" s="29"/>
      <c r="J14" s="41"/>
      <c r="K14" s="41"/>
      <c r="L14" s="29" t="s">
        <v>22</v>
      </c>
      <c r="M14" s="38"/>
      <c r="N14" s="29"/>
      <c r="O14" s="29"/>
      <c r="P14" s="41" t="s">
        <v>19</v>
      </c>
      <c r="Q14" s="41"/>
      <c r="R14" s="29" t="s">
        <v>23</v>
      </c>
      <c r="S14" s="29"/>
      <c r="T14" s="39"/>
      <c r="U14" s="6"/>
      <c r="V14" s="6"/>
      <c r="W14" s="6"/>
      <c r="X14" s="6"/>
      <c r="Y14" s="6"/>
      <c r="Z14" s="6"/>
      <c r="AA14" s="6"/>
    </row>
    <row r="15" spans="1:27" x14ac:dyDescent="0.2">
      <c r="A15" s="6"/>
      <c r="B15" s="37" t="s">
        <v>24</v>
      </c>
      <c r="C15" s="42"/>
      <c r="D15" s="94">
        <f>C15*1</f>
        <v>0</v>
      </c>
      <c r="E15" s="41"/>
      <c r="F15" s="29"/>
      <c r="G15" s="29"/>
      <c r="H15" s="29"/>
      <c r="I15" s="29"/>
      <c r="J15" s="41"/>
      <c r="K15" s="41"/>
      <c r="L15" s="29"/>
      <c r="M15" s="38"/>
      <c r="N15" s="16"/>
      <c r="O15" s="16"/>
      <c r="P15" s="41"/>
      <c r="Q15" s="41"/>
      <c r="R15" s="29"/>
      <c r="S15" s="29"/>
      <c r="T15" s="39"/>
      <c r="U15" s="6"/>
      <c r="V15" s="6"/>
      <c r="W15" s="6"/>
      <c r="X15" s="6"/>
      <c r="Y15" s="6"/>
      <c r="Z15" s="6"/>
      <c r="AA15" s="6"/>
    </row>
    <row r="16" spans="1:27" x14ac:dyDescent="0.2">
      <c r="A16" s="6"/>
      <c r="B16" s="37" t="s">
        <v>25</v>
      </c>
      <c r="C16" s="42"/>
      <c r="D16" s="95">
        <f>C16*Puntaje!B5</f>
        <v>0</v>
      </c>
      <c r="E16" s="43"/>
      <c r="F16" s="44" t="s">
        <v>26</v>
      </c>
      <c r="G16" s="45" t="s">
        <v>27</v>
      </c>
      <c r="H16" s="45" t="s">
        <v>28</v>
      </c>
      <c r="I16" s="45" t="s">
        <v>29</v>
      </c>
      <c r="J16" s="100" t="s">
        <v>15</v>
      </c>
      <c r="K16" s="41"/>
      <c r="L16" s="17" t="s">
        <v>30</v>
      </c>
      <c r="M16" s="38"/>
      <c r="N16" s="46" t="s">
        <v>31</v>
      </c>
      <c r="O16" s="46" t="s">
        <v>32</v>
      </c>
      <c r="P16" s="100" t="s">
        <v>19</v>
      </c>
      <c r="Q16" s="41"/>
      <c r="R16" s="17" t="s">
        <v>33</v>
      </c>
      <c r="S16" s="45"/>
      <c r="T16" s="94">
        <f>S16*Puntaje!L5</f>
        <v>0</v>
      </c>
      <c r="U16" s="6"/>
      <c r="V16" s="6"/>
      <c r="W16" s="6"/>
      <c r="X16" s="6"/>
      <c r="Y16" s="6"/>
      <c r="Z16" s="6"/>
      <c r="AA16" s="6"/>
    </row>
    <row r="17" spans="1:27" x14ac:dyDescent="0.2">
      <c r="A17" s="6"/>
      <c r="B17" s="37" t="s">
        <v>34</v>
      </c>
      <c r="C17" s="42"/>
      <c r="D17" s="95">
        <f>C17*Puntaje!B6</f>
        <v>0</v>
      </c>
      <c r="E17" s="43"/>
      <c r="F17" s="47" t="s">
        <v>35</v>
      </c>
      <c r="G17" s="48" t="s">
        <v>36</v>
      </c>
      <c r="H17" s="48" t="s">
        <v>37</v>
      </c>
      <c r="I17" s="45"/>
      <c r="J17" s="94">
        <f t="shared" ref="J17:J20" si="0">(IF(F17="Externo",IF(G17="&gt; 3 años",IF(H17="Autor ",20,
IF(F17="Externo",IF(G17="&gt; 3 años",IF(H17="Coautor",10,0),0),0)),0),0)+
(IF(F17="Externo",IF(G17="&lt; 3 años",IF(H17="Autor ",15,
IF(F17="Externo",IF(G17="&lt; 3 años",IF(H17="Coautor",7,0),0),0)),0),0))+
(IF(F17="Interno o propio",IF(G17="&lt; 3 años",IF(H17="Autor ",10,
IF(F17="Interno o propio",IF(G17="&lt; 3 años",IF(H17="Coautor",5,0),0),0)),0),0))+
(IF(F17="Interno o propio",IF(G17="&gt; 3 años",IF(H17="Autor ",15,
IF(F17="Interno o propio",IF(G17="&gt; 3 años",IF(H17="Coautor",7,0),0),0)),0),0)))*(I17)</f>
        <v>0</v>
      </c>
      <c r="K17" s="41"/>
      <c r="L17" s="17" t="s">
        <v>38</v>
      </c>
      <c r="M17" s="38"/>
      <c r="N17" s="45"/>
      <c r="O17" s="45"/>
      <c r="P17" s="94">
        <f>(N17*2)+(O17*1)</f>
        <v>0</v>
      </c>
      <c r="Q17" s="41"/>
      <c r="R17" s="17" t="s">
        <v>39</v>
      </c>
      <c r="S17" s="49"/>
      <c r="T17" s="118">
        <f>S17*Puntaje!L6</f>
        <v>0</v>
      </c>
      <c r="U17" s="6"/>
      <c r="V17" s="6"/>
      <c r="W17" s="6"/>
      <c r="X17" s="6"/>
      <c r="Y17" s="6"/>
      <c r="Z17" s="6"/>
      <c r="AA17" s="6"/>
    </row>
    <row r="18" spans="1:27" x14ac:dyDescent="0.2">
      <c r="A18" s="6"/>
      <c r="B18" s="37" t="s">
        <v>40</v>
      </c>
      <c r="C18" s="42"/>
      <c r="D18" s="95">
        <f>C18*4</f>
        <v>0</v>
      </c>
      <c r="E18" s="43"/>
      <c r="F18" s="47" t="s">
        <v>35</v>
      </c>
      <c r="G18" s="48" t="s">
        <v>41</v>
      </c>
      <c r="H18" s="48" t="s">
        <v>42</v>
      </c>
      <c r="I18" s="45"/>
      <c r="J18" s="94">
        <f t="shared" si="0"/>
        <v>0</v>
      </c>
      <c r="K18" s="41"/>
      <c r="L18" s="17" t="s">
        <v>43</v>
      </c>
      <c r="M18" s="38"/>
      <c r="N18" s="45"/>
      <c r="O18" s="45"/>
      <c r="P18" s="94">
        <f>(N18*5)+(O18*2)</f>
        <v>0</v>
      </c>
      <c r="Q18" s="41"/>
      <c r="R18" s="17" t="s">
        <v>44</v>
      </c>
      <c r="S18" s="45"/>
      <c r="T18" s="94">
        <f>S18*Puntaje!L7</f>
        <v>0</v>
      </c>
      <c r="U18" s="6"/>
      <c r="V18" s="6"/>
      <c r="W18" s="6"/>
      <c r="X18" s="6"/>
      <c r="Y18" s="6"/>
      <c r="Z18" s="6"/>
      <c r="AA18" s="6"/>
    </row>
    <row r="19" spans="1:27" x14ac:dyDescent="0.2">
      <c r="A19" s="6"/>
      <c r="B19" s="37"/>
      <c r="C19" s="17"/>
      <c r="D19" s="96"/>
      <c r="E19" s="50"/>
      <c r="F19" s="47" t="s">
        <v>45</v>
      </c>
      <c r="G19" s="48" t="s">
        <v>36</v>
      </c>
      <c r="H19" s="48" t="s">
        <v>37</v>
      </c>
      <c r="I19" s="45"/>
      <c r="J19" s="94">
        <f t="shared" si="0"/>
        <v>0</v>
      </c>
      <c r="K19" s="41"/>
      <c r="L19" s="17" t="s">
        <v>46</v>
      </c>
      <c r="M19" s="38"/>
      <c r="N19" s="45"/>
      <c r="O19" s="45"/>
      <c r="P19" s="94">
        <f>(N19*10)+(O19*5)</f>
        <v>0</v>
      </c>
      <c r="Q19" s="41"/>
      <c r="R19" s="17"/>
      <c r="S19" s="17"/>
      <c r="T19" s="119"/>
      <c r="U19" s="6"/>
      <c r="V19" s="6"/>
      <c r="W19" s="6"/>
      <c r="X19" s="6"/>
      <c r="Y19" s="6"/>
      <c r="Z19" s="6"/>
      <c r="AA19" s="6"/>
    </row>
    <row r="20" spans="1:27" x14ac:dyDescent="0.2">
      <c r="A20" s="6"/>
      <c r="B20" s="37"/>
      <c r="C20" s="17"/>
      <c r="D20" s="96"/>
      <c r="E20" s="41"/>
      <c r="F20" s="48" t="s">
        <v>45</v>
      </c>
      <c r="G20" s="48" t="s">
        <v>41</v>
      </c>
      <c r="H20" s="48" t="s">
        <v>42</v>
      </c>
      <c r="I20" s="45"/>
      <c r="J20" s="94">
        <f t="shared" si="0"/>
        <v>0</v>
      </c>
      <c r="K20" s="41"/>
      <c r="L20" s="17" t="s">
        <v>47</v>
      </c>
      <c r="M20" s="38"/>
      <c r="N20" s="140"/>
      <c r="O20" s="141"/>
      <c r="P20" s="94">
        <f>N20*1</f>
        <v>0</v>
      </c>
      <c r="Q20" s="41"/>
      <c r="R20" s="17"/>
      <c r="S20" s="17"/>
      <c r="T20" s="119" t="s">
        <v>19</v>
      </c>
      <c r="U20" s="6"/>
      <c r="V20" s="6"/>
      <c r="W20" s="6"/>
      <c r="X20" s="6"/>
      <c r="Y20" s="6"/>
      <c r="Z20" s="6"/>
      <c r="AA20" s="6"/>
    </row>
    <row r="21" spans="1:27" x14ac:dyDescent="0.2">
      <c r="A21" s="6"/>
      <c r="B21" s="40" t="s">
        <v>48</v>
      </c>
      <c r="C21" s="29"/>
      <c r="D21" s="96"/>
      <c r="E21" s="41"/>
      <c r="F21" s="17"/>
      <c r="G21" s="51"/>
      <c r="H21" s="51"/>
      <c r="I21" s="51"/>
      <c r="J21" s="96"/>
      <c r="K21" s="41"/>
      <c r="L21" s="17" t="s">
        <v>49</v>
      </c>
      <c r="M21" s="38"/>
      <c r="N21" s="140"/>
      <c r="O21" s="141"/>
      <c r="P21" s="94">
        <f>N21*2</f>
        <v>0</v>
      </c>
      <c r="Q21" s="41"/>
      <c r="R21" s="29" t="s">
        <v>50</v>
      </c>
      <c r="S21" s="29"/>
      <c r="T21" s="119" t="s">
        <v>19</v>
      </c>
      <c r="U21" s="6"/>
      <c r="V21" s="6"/>
      <c r="W21" s="6"/>
      <c r="X21" s="6"/>
      <c r="Y21" s="6"/>
      <c r="Z21" s="6"/>
      <c r="AA21" s="6"/>
    </row>
    <row r="22" spans="1:27" ht="15.75" customHeight="1" x14ac:dyDescent="0.2">
      <c r="A22" s="6"/>
      <c r="B22" s="52" t="s">
        <v>191</v>
      </c>
      <c r="C22" s="42"/>
      <c r="D22" s="94">
        <f>C22*75</f>
        <v>0</v>
      </c>
      <c r="E22" s="41"/>
      <c r="F22" s="29" t="s">
        <v>53</v>
      </c>
      <c r="G22" s="51"/>
      <c r="H22" s="51"/>
      <c r="I22" s="51"/>
      <c r="J22" s="96"/>
      <c r="K22" s="41"/>
      <c r="L22" s="17" t="s">
        <v>51</v>
      </c>
      <c r="M22" s="38"/>
      <c r="N22" s="140"/>
      <c r="O22" s="141"/>
      <c r="P22" s="94">
        <f>N22*4</f>
        <v>0</v>
      </c>
      <c r="Q22" s="41"/>
      <c r="R22" s="17" t="s">
        <v>52</v>
      </c>
      <c r="S22" s="45"/>
      <c r="T22" s="94">
        <f>S22*Puntaje!L10</f>
        <v>0</v>
      </c>
      <c r="U22" s="6"/>
      <c r="V22" s="6"/>
      <c r="W22" s="6"/>
      <c r="X22" s="6"/>
      <c r="Y22" s="6"/>
      <c r="Z22" s="6"/>
      <c r="AA22" s="6"/>
    </row>
    <row r="23" spans="1:27" ht="15.75" customHeight="1" x14ac:dyDescent="0.2">
      <c r="A23" s="6"/>
      <c r="B23" s="37" t="s">
        <v>57</v>
      </c>
      <c r="C23" s="42"/>
      <c r="D23" s="94">
        <f>C23*25</f>
        <v>0</v>
      </c>
      <c r="E23" s="41"/>
      <c r="F23" s="38"/>
      <c r="G23" s="17"/>
      <c r="H23" s="17"/>
      <c r="I23" s="17"/>
      <c r="J23" s="96" t="s">
        <v>19</v>
      </c>
      <c r="K23" s="41"/>
      <c r="L23" s="17"/>
      <c r="M23" s="38"/>
      <c r="N23" s="41"/>
      <c r="O23" s="41"/>
      <c r="P23" s="96"/>
      <c r="Q23" s="41"/>
      <c r="R23" s="17" t="s">
        <v>54</v>
      </c>
      <c r="S23" s="45"/>
      <c r="T23" s="94">
        <f>S23*Puntaje!L11</f>
        <v>0</v>
      </c>
      <c r="U23" s="6"/>
      <c r="V23" s="6"/>
      <c r="W23" s="6"/>
      <c r="X23" s="6"/>
      <c r="Y23" s="6"/>
      <c r="Z23" s="6"/>
      <c r="AA23" s="6"/>
    </row>
    <row r="24" spans="1:27" ht="15.75" customHeight="1" x14ac:dyDescent="0.2">
      <c r="A24" s="6"/>
      <c r="B24" s="52" t="s">
        <v>192</v>
      </c>
      <c r="C24" s="42"/>
      <c r="D24" s="94">
        <f>C24*Puntaje!B13</f>
        <v>0</v>
      </c>
      <c r="E24" s="41"/>
      <c r="F24" s="53"/>
      <c r="G24" s="54" t="s">
        <v>201</v>
      </c>
      <c r="H24" s="55" t="s">
        <v>37</v>
      </c>
      <c r="I24" s="16" t="s">
        <v>55</v>
      </c>
      <c r="J24" s="96" t="s">
        <v>19</v>
      </c>
      <c r="K24" s="41"/>
      <c r="L24" s="29" t="s">
        <v>59</v>
      </c>
      <c r="M24" s="38"/>
      <c r="N24" s="17"/>
      <c r="O24" s="17"/>
      <c r="P24" s="96" t="s">
        <v>19</v>
      </c>
      <c r="Q24" s="41"/>
      <c r="R24" s="17" t="s">
        <v>56</v>
      </c>
      <c r="S24" s="17"/>
      <c r="T24" s="119" t="s">
        <v>19</v>
      </c>
      <c r="U24" s="6"/>
      <c r="V24" s="6"/>
      <c r="W24" s="6"/>
      <c r="X24" s="6"/>
      <c r="Y24" s="6"/>
      <c r="Z24" s="6"/>
      <c r="AA24" s="6"/>
    </row>
    <row r="25" spans="1:27" ht="15.75" customHeight="1" x14ac:dyDescent="0.2">
      <c r="A25" s="6"/>
      <c r="B25" s="52" t="s">
        <v>193</v>
      </c>
      <c r="C25" s="42"/>
      <c r="D25" s="94">
        <f>C25*175</f>
        <v>0</v>
      </c>
      <c r="E25" s="41"/>
      <c r="F25" s="17" t="s">
        <v>58</v>
      </c>
      <c r="G25" s="56"/>
      <c r="H25" s="57"/>
      <c r="I25" s="44"/>
      <c r="J25" s="94">
        <f>(H25*10)+(I25*20)+(G25*5)</f>
        <v>0</v>
      </c>
      <c r="K25" s="41"/>
      <c r="M25" s="58" t="s">
        <v>200</v>
      </c>
      <c r="N25" s="59" t="s">
        <v>37</v>
      </c>
      <c r="O25" s="60" t="s">
        <v>55</v>
      </c>
      <c r="P25" s="109"/>
      <c r="Q25" s="41"/>
      <c r="R25" s="17" t="s">
        <v>60</v>
      </c>
      <c r="S25" s="45"/>
      <c r="T25" s="94">
        <f>S25*Puntaje!L12</f>
        <v>0</v>
      </c>
      <c r="U25" s="6"/>
      <c r="V25" s="6"/>
      <c r="W25" s="6"/>
      <c r="X25" s="6"/>
      <c r="Y25" s="6"/>
      <c r="Z25" s="6"/>
      <c r="AA25" s="6"/>
    </row>
    <row r="26" spans="1:27" ht="15.75" customHeight="1" x14ac:dyDescent="0.2">
      <c r="A26" s="6"/>
      <c r="B26" s="37" t="s">
        <v>65</v>
      </c>
      <c r="C26" s="42"/>
      <c r="D26" s="94">
        <f>C26*50</f>
        <v>0</v>
      </c>
      <c r="E26" s="41"/>
      <c r="F26" s="17" t="s">
        <v>61</v>
      </c>
      <c r="G26" s="62"/>
      <c r="H26" s="62"/>
      <c r="I26" s="45"/>
      <c r="J26" s="94">
        <f>I26*6</f>
        <v>0</v>
      </c>
      <c r="K26" s="41"/>
      <c r="L26" s="54" t="s">
        <v>58</v>
      </c>
      <c r="M26" s="63"/>
      <c r="N26" s="64"/>
      <c r="O26" s="64"/>
      <c r="P26" s="110">
        <f>(M26*3)+(N26*7)+(O26*15)</f>
        <v>0</v>
      </c>
      <c r="Q26" s="41"/>
      <c r="R26" s="17" t="s">
        <v>62</v>
      </c>
      <c r="S26" s="45"/>
      <c r="T26" s="94">
        <f>S26*12</f>
        <v>0</v>
      </c>
      <c r="U26" s="6"/>
      <c r="V26" s="6"/>
      <c r="W26" s="6"/>
      <c r="X26" s="6"/>
      <c r="Y26" s="6"/>
      <c r="Z26" s="6"/>
      <c r="AA26" s="6"/>
    </row>
    <row r="27" spans="1:27" ht="15.75" customHeight="1" x14ac:dyDescent="0.2">
      <c r="A27" s="6"/>
      <c r="B27" s="52" t="s">
        <v>194</v>
      </c>
      <c r="C27" s="42"/>
      <c r="D27" s="94">
        <f>C27*Puntaje!B16</f>
        <v>0</v>
      </c>
      <c r="E27" s="41"/>
      <c r="F27" s="17" t="s">
        <v>63</v>
      </c>
      <c r="G27" s="62"/>
      <c r="H27" s="62"/>
      <c r="I27" s="45"/>
      <c r="J27" s="94">
        <f>I27*4</f>
        <v>0</v>
      </c>
      <c r="K27" s="41"/>
      <c r="L27" s="65" t="s">
        <v>202</v>
      </c>
      <c r="M27" s="66"/>
      <c r="N27" s="20"/>
      <c r="O27" s="67"/>
      <c r="P27" s="111">
        <f>O27*4</f>
        <v>0</v>
      </c>
      <c r="Q27" s="41"/>
      <c r="R27" s="17" t="s">
        <v>64</v>
      </c>
      <c r="S27" s="45"/>
      <c r="T27" s="94">
        <f>S27*10</f>
        <v>0</v>
      </c>
      <c r="U27" s="6"/>
      <c r="V27" s="6"/>
      <c r="W27" s="6"/>
      <c r="X27" s="6"/>
      <c r="Y27" s="6"/>
      <c r="Z27" s="6"/>
      <c r="AA27" s="6"/>
    </row>
    <row r="28" spans="1:27" ht="15.75" customHeight="1" x14ac:dyDescent="0.2">
      <c r="A28" s="6"/>
      <c r="B28" s="52" t="s">
        <v>195</v>
      </c>
      <c r="C28" s="42"/>
      <c r="D28" s="94">
        <f>C28*225</f>
        <v>0</v>
      </c>
      <c r="E28" s="41"/>
      <c r="F28" s="17" t="s">
        <v>66</v>
      </c>
      <c r="G28" s="17"/>
      <c r="H28" s="17"/>
      <c r="I28" s="45"/>
      <c r="J28" s="94">
        <f>I28*2</f>
        <v>0</v>
      </c>
      <c r="K28" s="41"/>
      <c r="L28" s="65" t="s">
        <v>203</v>
      </c>
      <c r="M28" s="38"/>
      <c r="N28" s="20"/>
      <c r="O28" s="68"/>
      <c r="P28" s="94">
        <f>O28*2</f>
        <v>0</v>
      </c>
      <c r="Q28" s="41"/>
      <c r="R28" s="17" t="s">
        <v>67</v>
      </c>
      <c r="S28" s="45"/>
      <c r="T28" s="94">
        <f>S28*Puntaje!L15</f>
        <v>0</v>
      </c>
      <c r="U28" s="6"/>
      <c r="V28" s="6"/>
      <c r="W28" s="6"/>
      <c r="X28" s="6"/>
      <c r="Y28" s="6"/>
      <c r="Z28" s="6"/>
      <c r="AA28" s="6"/>
    </row>
    <row r="29" spans="1:27" ht="15.75" customHeight="1" x14ac:dyDescent="0.2">
      <c r="A29" s="6"/>
      <c r="B29" s="52" t="s">
        <v>196</v>
      </c>
      <c r="C29" s="42"/>
      <c r="D29" s="94">
        <f>C29*Puntaje!B18</f>
        <v>0</v>
      </c>
      <c r="E29" s="41"/>
      <c r="F29" s="17" t="s">
        <v>68</v>
      </c>
      <c r="G29" s="17"/>
      <c r="H29" s="17"/>
      <c r="I29" s="45"/>
      <c r="J29" s="94">
        <f>I29*3</f>
        <v>0</v>
      </c>
      <c r="K29" s="41"/>
      <c r="L29" s="65" t="s">
        <v>204</v>
      </c>
      <c r="M29" s="38"/>
      <c r="N29" s="61"/>
      <c r="O29" s="69"/>
      <c r="P29" s="94">
        <f>O29*3</f>
        <v>0</v>
      </c>
      <c r="Q29" s="41"/>
      <c r="R29" s="17" t="s">
        <v>69</v>
      </c>
      <c r="S29" s="45"/>
      <c r="T29" s="94">
        <f>S29*Puntaje!L16</f>
        <v>0</v>
      </c>
      <c r="U29" s="6"/>
      <c r="V29" s="6"/>
      <c r="W29" s="6"/>
      <c r="X29" s="6"/>
      <c r="Y29" s="6"/>
      <c r="Z29" s="6"/>
      <c r="AA29" s="6"/>
    </row>
    <row r="30" spans="1:27" ht="15.75" customHeight="1" x14ac:dyDescent="0.2">
      <c r="A30" s="70"/>
      <c r="B30" s="38"/>
      <c r="C30" s="38"/>
      <c r="D30" s="97"/>
      <c r="E30" s="41"/>
      <c r="F30" s="17" t="s">
        <v>70</v>
      </c>
      <c r="G30" s="17"/>
      <c r="H30" s="17"/>
      <c r="I30" s="45"/>
      <c r="J30" s="94">
        <f>I30*6</f>
        <v>0</v>
      </c>
      <c r="K30" s="41"/>
      <c r="L30" s="17"/>
      <c r="M30" s="38"/>
      <c r="N30" s="17"/>
      <c r="O30" s="17"/>
      <c r="P30" s="96"/>
      <c r="Q30" s="41"/>
      <c r="R30" s="17" t="s">
        <v>71</v>
      </c>
      <c r="S30" s="17"/>
      <c r="T30" s="119" t="s">
        <v>19</v>
      </c>
      <c r="U30" s="6"/>
      <c r="V30" s="6"/>
      <c r="W30" s="6"/>
      <c r="X30" s="6"/>
      <c r="Y30" s="6"/>
      <c r="Z30" s="6"/>
      <c r="AA30" s="6"/>
    </row>
    <row r="31" spans="1:27" ht="15.75" customHeight="1" x14ac:dyDescent="0.2">
      <c r="A31" s="70"/>
      <c r="B31" s="38"/>
      <c r="C31" s="38"/>
      <c r="D31" s="97"/>
      <c r="E31" s="41"/>
      <c r="F31" s="17"/>
      <c r="G31" s="17"/>
      <c r="H31" s="17"/>
      <c r="I31" s="17"/>
      <c r="J31" s="96"/>
      <c r="K31" s="41"/>
      <c r="L31" s="29" t="s">
        <v>72</v>
      </c>
      <c r="M31" s="38"/>
      <c r="N31" s="29"/>
      <c r="O31" s="17"/>
      <c r="P31" s="96"/>
      <c r="Q31" s="41"/>
      <c r="R31" s="29" t="s">
        <v>73</v>
      </c>
      <c r="S31" s="17"/>
      <c r="T31" s="119" t="s">
        <v>19</v>
      </c>
      <c r="U31" s="6"/>
      <c r="V31" s="6"/>
      <c r="W31" s="6"/>
      <c r="X31" s="6"/>
      <c r="Y31" s="6"/>
      <c r="Z31" s="6"/>
      <c r="AA31" s="6"/>
    </row>
    <row r="32" spans="1:27" ht="15.75" customHeight="1" x14ac:dyDescent="0.2">
      <c r="A32" s="6"/>
      <c r="B32" s="37"/>
      <c r="C32" s="17"/>
      <c r="D32" s="96" t="s">
        <v>19</v>
      </c>
      <c r="E32" s="41"/>
      <c r="F32" s="17"/>
      <c r="G32" s="17"/>
      <c r="H32" s="17"/>
      <c r="I32" s="17"/>
      <c r="J32" s="96"/>
      <c r="K32" s="41"/>
      <c r="L32" s="17" t="s">
        <v>74</v>
      </c>
      <c r="M32" s="38"/>
      <c r="N32" s="17" t="s">
        <v>75</v>
      </c>
      <c r="O32" s="17" t="s">
        <v>76</v>
      </c>
      <c r="P32" s="96" t="s">
        <v>19</v>
      </c>
      <c r="Q32" s="41"/>
      <c r="R32" s="137" t="s">
        <v>77</v>
      </c>
      <c r="S32" s="45"/>
      <c r="T32" s="94">
        <f>S32*1</f>
        <v>0</v>
      </c>
      <c r="U32" s="6"/>
      <c r="V32" s="6"/>
      <c r="W32" s="6"/>
      <c r="X32" s="6"/>
      <c r="Y32" s="6"/>
      <c r="Z32" s="6"/>
      <c r="AA32" s="6"/>
    </row>
    <row r="33" spans="1:27" ht="15.75" customHeight="1" x14ac:dyDescent="0.2">
      <c r="A33" s="6"/>
      <c r="B33" s="40" t="s">
        <v>78</v>
      </c>
      <c r="C33" s="29"/>
      <c r="D33" s="96"/>
      <c r="E33" s="41"/>
      <c r="F33" s="29" t="s">
        <v>79</v>
      </c>
      <c r="G33" s="17"/>
      <c r="H33" s="17"/>
      <c r="I33" s="17"/>
      <c r="J33" s="96"/>
      <c r="K33" s="41"/>
      <c r="L33" s="17" t="s">
        <v>80</v>
      </c>
      <c r="M33" s="38"/>
      <c r="N33" s="42"/>
      <c r="O33" s="42"/>
      <c r="P33" s="94">
        <f>(N33*20)+(O33*10)</f>
        <v>0</v>
      </c>
      <c r="Q33" s="41"/>
      <c r="R33" s="127"/>
      <c r="S33" s="17"/>
      <c r="T33" s="119" t="s">
        <v>19</v>
      </c>
      <c r="U33" s="6"/>
      <c r="V33" s="6"/>
      <c r="W33" s="6"/>
      <c r="X33" s="6"/>
      <c r="Y33" s="6"/>
      <c r="Z33" s="6"/>
      <c r="AA33" s="6"/>
    </row>
    <row r="34" spans="1:27" ht="15.75" customHeight="1" x14ac:dyDescent="0.2">
      <c r="A34" s="6"/>
      <c r="B34" s="37" t="s">
        <v>81</v>
      </c>
      <c r="C34" s="45"/>
      <c r="D34" s="94">
        <f>C34*Puntaje!B20</f>
        <v>0</v>
      </c>
      <c r="E34" s="41"/>
      <c r="F34" s="17"/>
      <c r="G34" s="17"/>
      <c r="H34" s="17" t="s">
        <v>82</v>
      </c>
      <c r="I34" s="17" t="s">
        <v>83</v>
      </c>
      <c r="J34" s="96" t="s">
        <v>19</v>
      </c>
      <c r="K34" s="41"/>
      <c r="L34" s="17" t="s">
        <v>84</v>
      </c>
      <c r="M34" s="38"/>
      <c r="N34" s="42"/>
      <c r="O34" s="42"/>
      <c r="P34" s="94">
        <f>(N34*10)+(O34*5)</f>
        <v>0</v>
      </c>
      <c r="Q34" s="41"/>
      <c r="R34" s="71"/>
      <c r="S34" s="17"/>
      <c r="T34" s="119"/>
      <c r="U34" s="6"/>
      <c r="V34" s="6"/>
      <c r="W34" s="6"/>
      <c r="X34" s="6"/>
      <c r="Y34" s="6"/>
      <c r="Z34" s="6"/>
      <c r="AA34" s="6"/>
    </row>
    <row r="35" spans="1:27" ht="15.75" customHeight="1" x14ac:dyDescent="0.2">
      <c r="A35" s="6"/>
      <c r="B35" s="37" t="s">
        <v>85</v>
      </c>
      <c r="C35" s="45"/>
      <c r="D35" s="94">
        <f>C35*5</f>
        <v>0</v>
      </c>
      <c r="E35" s="41"/>
      <c r="F35" s="17" t="s">
        <v>86</v>
      </c>
      <c r="G35" s="17"/>
      <c r="H35" s="45"/>
      <c r="I35" s="45"/>
      <c r="J35" s="101">
        <f>(H35*10)+(I35*5)</f>
        <v>0</v>
      </c>
      <c r="K35" s="41"/>
      <c r="L35" s="17" t="s">
        <v>87</v>
      </c>
      <c r="M35" s="38"/>
      <c r="N35" s="17"/>
      <c r="O35" s="17"/>
      <c r="P35" s="96" t="s">
        <v>19</v>
      </c>
      <c r="Q35" s="41"/>
      <c r="R35" s="138" t="s">
        <v>88</v>
      </c>
      <c r="S35" s="135"/>
      <c r="T35" s="120">
        <f>SUM(T16:T32)</f>
        <v>0</v>
      </c>
      <c r="U35" s="6"/>
      <c r="V35" s="6"/>
      <c r="W35" s="6"/>
      <c r="X35" s="6"/>
      <c r="Y35" s="6"/>
      <c r="Z35" s="6"/>
      <c r="AA35" s="6"/>
    </row>
    <row r="36" spans="1:27" ht="15.75" customHeight="1" x14ac:dyDescent="0.2">
      <c r="A36" s="6"/>
      <c r="B36" s="37"/>
      <c r="C36" s="17"/>
      <c r="D36" s="96"/>
      <c r="E36" s="41"/>
      <c r="F36" s="72" t="s">
        <v>89</v>
      </c>
      <c r="G36" s="16"/>
      <c r="H36" s="73"/>
      <c r="I36" s="74"/>
      <c r="J36" s="102">
        <f>(H36*7)+(I36*3)</f>
        <v>0</v>
      </c>
      <c r="K36" s="41"/>
      <c r="L36" s="17" t="s">
        <v>90</v>
      </c>
      <c r="M36" s="38"/>
      <c r="N36" s="140"/>
      <c r="O36" s="141"/>
      <c r="P36" s="94">
        <f>N36*10</f>
        <v>0</v>
      </c>
      <c r="Q36" s="41"/>
      <c r="R36" s="17"/>
      <c r="S36" s="17"/>
      <c r="T36" s="39"/>
      <c r="U36" s="6"/>
      <c r="V36" s="6"/>
      <c r="W36" s="6"/>
      <c r="X36" s="6"/>
      <c r="Y36" s="6"/>
      <c r="Z36" s="6"/>
      <c r="AA36" s="6"/>
    </row>
    <row r="37" spans="1:27" ht="15.75" customHeight="1" x14ac:dyDescent="0.2">
      <c r="A37" s="6"/>
      <c r="B37" s="40" t="s">
        <v>91</v>
      </c>
      <c r="C37" s="17"/>
      <c r="D37" s="96"/>
      <c r="E37" s="41"/>
      <c r="F37" s="17" t="s">
        <v>92</v>
      </c>
      <c r="G37" s="17"/>
      <c r="H37" s="45"/>
      <c r="I37" s="45"/>
      <c r="J37" s="103">
        <f>(H37*15)+(I37*7)</f>
        <v>0</v>
      </c>
      <c r="K37" s="41"/>
      <c r="L37" s="17" t="s">
        <v>93</v>
      </c>
      <c r="M37" s="38"/>
      <c r="N37" s="142"/>
      <c r="O37" s="143"/>
      <c r="P37" s="112">
        <f>N37*7</f>
        <v>0</v>
      </c>
      <c r="Q37" s="41"/>
      <c r="R37" s="17"/>
      <c r="S37" s="17"/>
      <c r="T37" s="39"/>
      <c r="U37" s="6"/>
      <c r="V37" s="6"/>
      <c r="W37" s="6"/>
      <c r="X37" s="6"/>
      <c r="Y37" s="6"/>
      <c r="Z37" s="6"/>
      <c r="AA37" s="6"/>
    </row>
    <row r="38" spans="1:27" ht="15.75" customHeight="1" x14ac:dyDescent="0.2">
      <c r="A38" s="6"/>
      <c r="B38" s="37" t="s">
        <v>94</v>
      </c>
      <c r="C38" s="45"/>
      <c r="D38" s="94">
        <f>C38*5</f>
        <v>0</v>
      </c>
      <c r="E38" s="41"/>
      <c r="F38" s="17" t="s">
        <v>95</v>
      </c>
      <c r="G38" s="17"/>
      <c r="H38" s="75"/>
      <c r="I38" s="75"/>
      <c r="J38" s="94">
        <f>(H38*20)+(I38*10)</f>
        <v>0</v>
      </c>
      <c r="K38" s="41"/>
      <c r="L38" s="17" t="s">
        <v>96</v>
      </c>
      <c r="M38" s="38"/>
      <c r="N38" s="76"/>
      <c r="O38" s="76"/>
      <c r="P38" s="113" t="s">
        <v>19</v>
      </c>
      <c r="Q38" s="41"/>
      <c r="R38" s="17"/>
      <c r="S38" s="17"/>
      <c r="T38" s="39"/>
      <c r="U38" s="6"/>
      <c r="V38" s="6"/>
      <c r="W38" s="6"/>
      <c r="X38" s="6"/>
      <c r="Y38" s="6"/>
      <c r="Z38" s="6"/>
      <c r="AA38" s="6"/>
    </row>
    <row r="39" spans="1:27" ht="15.75" customHeight="1" x14ac:dyDescent="0.2">
      <c r="A39" s="6"/>
      <c r="B39" s="37"/>
      <c r="C39" s="17"/>
      <c r="D39" s="96"/>
      <c r="E39" s="41"/>
      <c r="F39" s="17"/>
      <c r="G39" s="17"/>
      <c r="H39" s="17"/>
      <c r="I39" s="17"/>
      <c r="J39" s="96"/>
      <c r="K39" s="41"/>
      <c r="L39" s="17" t="s">
        <v>97</v>
      </c>
      <c r="M39" s="38"/>
      <c r="N39" s="140"/>
      <c r="O39" s="141"/>
      <c r="P39" s="103">
        <f>N39*10</f>
        <v>0</v>
      </c>
      <c r="Q39" s="41"/>
      <c r="R39" s="17"/>
      <c r="S39" s="17"/>
      <c r="T39" s="39"/>
      <c r="U39" s="6"/>
      <c r="V39" s="6"/>
      <c r="W39" s="6"/>
      <c r="X39" s="6"/>
      <c r="Y39" s="6"/>
      <c r="Z39" s="6"/>
      <c r="AA39" s="6"/>
    </row>
    <row r="40" spans="1:27" ht="15.75" customHeight="1" x14ac:dyDescent="0.2">
      <c r="A40" s="6"/>
      <c r="B40" s="40" t="s">
        <v>98</v>
      </c>
      <c r="C40" s="17"/>
      <c r="D40" s="96"/>
      <c r="E40" s="41"/>
      <c r="F40" s="29" t="s">
        <v>99</v>
      </c>
      <c r="G40" s="29"/>
      <c r="H40" s="29"/>
      <c r="I40" s="29"/>
      <c r="J40" s="96" t="s">
        <v>19</v>
      </c>
      <c r="K40" s="41"/>
      <c r="L40" s="17" t="s">
        <v>100</v>
      </c>
      <c r="M40" s="38"/>
      <c r="N40" s="140"/>
      <c r="O40" s="141"/>
      <c r="P40" s="101">
        <f>N40*20</f>
        <v>0</v>
      </c>
      <c r="Q40" s="41"/>
      <c r="R40" s="17"/>
      <c r="S40" s="17"/>
      <c r="T40" s="39"/>
      <c r="U40" s="6"/>
      <c r="V40" s="6"/>
      <c r="W40" s="6"/>
      <c r="X40" s="6"/>
      <c r="Y40" s="6"/>
      <c r="Z40" s="6"/>
      <c r="AA40" s="6"/>
    </row>
    <row r="41" spans="1:27" ht="15.75" customHeight="1" x14ac:dyDescent="0.2">
      <c r="A41" s="6"/>
      <c r="B41" s="37" t="s">
        <v>101</v>
      </c>
      <c r="C41" s="45"/>
      <c r="D41" s="94">
        <f>C41*0.5</f>
        <v>0</v>
      </c>
      <c r="E41" s="41"/>
      <c r="F41" s="65" t="s">
        <v>182</v>
      </c>
      <c r="G41" s="17"/>
      <c r="H41" s="17"/>
      <c r="I41" s="45"/>
      <c r="J41" s="94">
        <f>I41*25</f>
        <v>0</v>
      </c>
      <c r="K41" s="41"/>
      <c r="L41" s="17" t="s">
        <v>102</v>
      </c>
      <c r="M41" s="38"/>
      <c r="N41" s="77" t="s">
        <v>103</v>
      </c>
      <c r="O41" s="77" t="s">
        <v>104</v>
      </c>
      <c r="P41" s="114" t="s">
        <v>19</v>
      </c>
      <c r="Q41" s="41"/>
      <c r="R41" s="17"/>
      <c r="S41" s="17"/>
      <c r="T41" s="39"/>
      <c r="U41" s="6"/>
      <c r="V41" s="6"/>
      <c r="W41" s="6"/>
      <c r="X41" s="6"/>
      <c r="Y41" s="6"/>
      <c r="Z41" s="6"/>
      <c r="AA41" s="6"/>
    </row>
    <row r="42" spans="1:27" ht="15.75" customHeight="1" x14ac:dyDescent="0.2">
      <c r="A42" s="6"/>
      <c r="B42" s="37" t="s">
        <v>105</v>
      </c>
      <c r="C42" s="45"/>
      <c r="D42" s="94">
        <f>C42*3</f>
        <v>0</v>
      </c>
      <c r="E42" s="41"/>
      <c r="F42" s="65" t="s">
        <v>183</v>
      </c>
      <c r="G42" s="17"/>
      <c r="H42" s="17"/>
      <c r="I42" s="45"/>
      <c r="J42" s="94">
        <f>I42*20</f>
        <v>0</v>
      </c>
      <c r="K42" s="41"/>
      <c r="L42" s="17" t="s">
        <v>106</v>
      </c>
      <c r="M42" s="38"/>
      <c r="N42" s="75"/>
      <c r="O42" s="75"/>
      <c r="P42" s="103">
        <f>(N42*5)+(O42*3)</f>
        <v>0</v>
      </c>
      <c r="Q42" s="41"/>
      <c r="R42" s="17"/>
      <c r="S42" s="17"/>
      <c r="T42" s="39"/>
      <c r="U42" s="6"/>
      <c r="V42" s="6"/>
      <c r="W42" s="6"/>
      <c r="X42" s="6"/>
      <c r="Y42" s="6"/>
      <c r="Z42" s="6"/>
      <c r="AA42" s="6"/>
    </row>
    <row r="43" spans="1:27" ht="15.75" customHeight="1" x14ac:dyDescent="0.2">
      <c r="A43" s="6"/>
      <c r="B43" s="37" t="s">
        <v>107</v>
      </c>
      <c r="C43" s="45"/>
      <c r="D43" s="94">
        <f>C43*5</f>
        <v>0</v>
      </c>
      <c r="E43" s="41"/>
      <c r="F43" s="65" t="s">
        <v>184</v>
      </c>
      <c r="G43" s="17"/>
      <c r="H43" s="17"/>
      <c r="I43" s="45"/>
      <c r="J43" s="94">
        <f>I43*15</f>
        <v>0</v>
      </c>
      <c r="K43" s="41"/>
      <c r="L43" s="17" t="s">
        <v>108</v>
      </c>
      <c r="M43" s="38"/>
      <c r="N43" s="49"/>
      <c r="O43" s="49"/>
      <c r="P43" s="115">
        <f>(N43*10)+(O43*5)</f>
        <v>0</v>
      </c>
      <c r="Q43" s="41"/>
      <c r="R43" s="17"/>
      <c r="S43" s="17"/>
      <c r="T43" s="39"/>
      <c r="U43" s="6"/>
      <c r="V43" s="6"/>
      <c r="W43" s="6"/>
      <c r="X43" s="6"/>
      <c r="Y43" s="6"/>
      <c r="Z43" s="6"/>
      <c r="AA43" s="6"/>
    </row>
    <row r="44" spans="1:27" ht="15.75" customHeight="1" x14ac:dyDescent="0.2">
      <c r="A44" s="6"/>
      <c r="B44" s="37"/>
      <c r="C44" s="17"/>
      <c r="D44" s="96"/>
      <c r="E44" s="41"/>
      <c r="F44" s="65" t="s">
        <v>185</v>
      </c>
      <c r="G44" s="17"/>
      <c r="H44" s="17"/>
      <c r="I44" s="78"/>
      <c r="J44" s="104">
        <f>I44*10</f>
        <v>0</v>
      </c>
      <c r="K44" s="41"/>
      <c r="L44" s="17" t="s">
        <v>109</v>
      </c>
      <c r="M44" s="38"/>
      <c r="N44" s="45"/>
      <c r="O44" s="45"/>
      <c r="P44" s="94">
        <f>(N44*15)+(O44*8)</f>
        <v>0</v>
      </c>
      <c r="Q44" s="41"/>
      <c r="R44" s="17"/>
      <c r="S44" s="17"/>
      <c r="T44" s="39"/>
      <c r="U44" s="6"/>
      <c r="V44" s="6"/>
      <c r="W44" s="6"/>
      <c r="X44" s="6"/>
      <c r="Y44" s="6"/>
      <c r="Z44" s="6"/>
      <c r="AA44" s="6"/>
    </row>
    <row r="45" spans="1:27" ht="15.75" customHeight="1" x14ac:dyDescent="0.2">
      <c r="A45" s="6"/>
      <c r="B45" s="40" t="s">
        <v>110</v>
      </c>
      <c r="C45" s="29"/>
      <c r="D45" s="96"/>
      <c r="E45" s="41"/>
      <c r="F45" s="65" t="s">
        <v>186</v>
      </c>
      <c r="G45" s="17"/>
      <c r="H45" s="17"/>
      <c r="I45" s="20"/>
      <c r="J45" s="105"/>
      <c r="K45" s="41"/>
      <c r="L45" s="17"/>
      <c r="M45" s="38"/>
      <c r="N45" s="17"/>
      <c r="O45" s="17"/>
      <c r="P45" s="96"/>
      <c r="Q45" s="41"/>
      <c r="R45" s="17"/>
      <c r="S45" s="17"/>
      <c r="T45" s="39"/>
      <c r="U45" s="6"/>
      <c r="V45" s="6"/>
      <c r="W45" s="6"/>
      <c r="X45" s="6"/>
      <c r="Y45" s="6"/>
      <c r="Z45" s="6"/>
      <c r="AA45" s="6"/>
    </row>
    <row r="46" spans="1:27" ht="15.75" customHeight="1" x14ac:dyDescent="0.2">
      <c r="A46" s="6"/>
      <c r="B46" s="52" t="s">
        <v>197</v>
      </c>
      <c r="C46" s="45"/>
      <c r="D46" s="94">
        <f>C46*Puntaje!B30</f>
        <v>0</v>
      </c>
      <c r="E46" s="41"/>
      <c r="F46" s="65" t="s">
        <v>187</v>
      </c>
      <c r="G46" s="17"/>
      <c r="H46" s="17"/>
      <c r="I46" s="79"/>
      <c r="J46" s="106">
        <f>I46*15</f>
        <v>0</v>
      </c>
      <c r="K46" s="41"/>
      <c r="L46" s="17" t="s">
        <v>111</v>
      </c>
      <c r="M46" s="38"/>
      <c r="N46" s="17"/>
      <c r="O46" s="45"/>
      <c r="P46" s="94">
        <f t="shared" ref="P46:P47" si="1">O46*15</f>
        <v>0</v>
      </c>
      <c r="Q46" s="41"/>
      <c r="R46" s="80"/>
      <c r="S46" s="29"/>
      <c r="T46" s="81"/>
      <c r="U46" s="6"/>
      <c r="V46" s="6"/>
      <c r="W46" s="6"/>
      <c r="X46" s="6"/>
      <c r="Y46" s="6"/>
      <c r="Z46" s="6"/>
      <c r="AA46" s="6"/>
    </row>
    <row r="47" spans="1:27" ht="15.75" customHeight="1" x14ac:dyDescent="0.2">
      <c r="A47" s="6"/>
      <c r="B47" s="52" t="s">
        <v>198</v>
      </c>
      <c r="C47" s="45"/>
      <c r="D47" s="94">
        <f>C47*5</f>
        <v>0</v>
      </c>
      <c r="E47" s="41"/>
      <c r="F47" s="65" t="s">
        <v>188</v>
      </c>
      <c r="G47" s="17"/>
      <c r="H47" s="17"/>
      <c r="I47" s="45"/>
      <c r="J47" s="94">
        <f>I47*20</f>
        <v>0</v>
      </c>
      <c r="K47" s="41"/>
      <c r="L47" s="17" t="s">
        <v>112</v>
      </c>
      <c r="M47" s="38"/>
      <c r="N47" s="17"/>
      <c r="O47" s="45"/>
      <c r="P47" s="94">
        <f t="shared" si="1"/>
        <v>0</v>
      </c>
      <c r="Q47" s="41"/>
      <c r="R47" s="17"/>
      <c r="S47" s="17"/>
      <c r="T47" s="81"/>
      <c r="U47" s="6"/>
      <c r="V47" s="6"/>
      <c r="W47" s="6"/>
      <c r="X47" s="6"/>
      <c r="Y47" s="6"/>
      <c r="Z47" s="6"/>
      <c r="AA47" s="6"/>
    </row>
    <row r="48" spans="1:27" ht="15.75" customHeight="1" x14ac:dyDescent="0.2">
      <c r="A48" s="6"/>
      <c r="B48" s="52" t="s">
        <v>199</v>
      </c>
      <c r="C48" s="45"/>
      <c r="D48" s="94">
        <f>C48*10</f>
        <v>0</v>
      </c>
      <c r="E48" s="41"/>
      <c r="F48" s="55" t="s">
        <v>189</v>
      </c>
      <c r="G48" s="16"/>
      <c r="H48" s="16"/>
      <c r="I48" s="45"/>
      <c r="J48" s="94">
        <f>I48*25</f>
        <v>0</v>
      </c>
      <c r="K48" s="16"/>
      <c r="L48" s="17" t="s">
        <v>113</v>
      </c>
      <c r="M48" s="38"/>
      <c r="N48" s="17"/>
      <c r="O48" s="45"/>
      <c r="P48" s="94">
        <f t="shared" ref="P48:P49" si="2">O48*10</f>
        <v>0</v>
      </c>
      <c r="Q48" s="41"/>
      <c r="R48" s="80"/>
      <c r="S48" s="17"/>
      <c r="T48" s="81"/>
      <c r="U48" s="6"/>
      <c r="V48" s="6"/>
      <c r="W48" s="6"/>
      <c r="X48" s="6"/>
      <c r="Y48" s="6"/>
      <c r="Z48" s="6"/>
      <c r="AA48" s="6"/>
    </row>
    <row r="49" spans="1:27" ht="15.75" customHeight="1" x14ac:dyDescent="0.2">
      <c r="A49" s="70"/>
      <c r="B49" s="38"/>
      <c r="C49" s="38"/>
      <c r="D49" s="97"/>
      <c r="E49" s="41"/>
      <c r="F49" s="55" t="s">
        <v>190</v>
      </c>
      <c r="G49" s="16"/>
      <c r="H49" s="16"/>
      <c r="I49" s="45"/>
      <c r="J49" s="94">
        <f>I49*30</f>
        <v>0</v>
      </c>
      <c r="K49" s="16"/>
      <c r="L49" s="17" t="s">
        <v>114</v>
      </c>
      <c r="M49" s="38"/>
      <c r="N49" s="17"/>
      <c r="O49" s="45"/>
      <c r="P49" s="94">
        <f t="shared" si="2"/>
        <v>0</v>
      </c>
      <c r="Q49" s="41"/>
      <c r="R49" s="17"/>
      <c r="S49" s="17"/>
      <c r="T49" s="39"/>
      <c r="U49" s="6"/>
      <c r="V49" s="6"/>
      <c r="W49" s="6"/>
      <c r="X49" s="6"/>
      <c r="Y49" s="6"/>
      <c r="Z49" s="6"/>
      <c r="AA49" s="6"/>
    </row>
    <row r="50" spans="1:27" ht="15.75" customHeight="1" x14ac:dyDescent="0.2">
      <c r="A50" s="6"/>
      <c r="B50" s="37"/>
      <c r="C50" s="17"/>
      <c r="D50" s="96"/>
      <c r="E50" s="41"/>
      <c r="F50" s="16"/>
      <c r="G50" s="16"/>
      <c r="H50" s="16"/>
      <c r="I50" s="16"/>
      <c r="J50" s="98"/>
      <c r="K50" s="16"/>
      <c r="L50" s="17" t="s">
        <v>115</v>
      </c>
      <c r="M50" s="38"/>
      <c r="N50" s="17" t="s">
        <v>116</v>
      </c>
      <c r="O50" s="82" t="s">
        <v>104</v>
      </c>
      <c r="P50" s="116"/>
      <c r="Q50" s="41"/>
      <c r="R50" s="17"/>
      <c r="S50" s="17"/>
      <c r="T50" s="39"/>
      <c r="U50" s="6"/>
      <c r="V50" s="6"/>
      <c r="W50" s="6"/>
      <c r="X50" s="6"/>
      <c r="Y50" s="6"/>
      <c r="Z50" s="6"/>
      <c r="AA50" s="6"/>
    </row>
    <row r="51" spans="1:27" ht="15.75" customHeight="1" x14ac:dyDescent="0.2">
      <c r="A51" s="6"/>
      <c r="B51" s="40" t="s">
        <v>117</v>
      </c>
      <c r="C51" s="29"/>
      <c r="D51" s="96" t="s">
        <v>19</v>
      </c>
      <c r="E51" s="41"/>
      <c r="F51" s="16"/>
      <c r="G51" s="16"/>
      <c r="H51" s="16"/>
      <c r="I51" s="16"/>
      <c r="J51" s="98"/>
      <c r="K51" s="16"/>
      <c r="L51" s="17"/>
      <c r="M51" s="38"/>
      <c r="N51" s="45"/>
      <c r="O51" s="45"/>
      <c r="P51" s="94">
        <f>(N51*3)+(O51*1)</f>
        <v>0</v>
      </c>
      <c r="Q51" s="41"/>
      <c r="R51" s="17"/>
      <c r="S51" s="17"/>
      <c r="T51" s="39"/>
      <c r="U51" s="6"/>
      <c r="V51" s="6"/>
      <c r="W51" s="6"/>
      <c r="X51" s="6"/>
      <c r="Y51" s="6"/>
      <c r="Z51" s="6"/>
      <c r="AA51" s="6"/>
    </row>
    <row r="52" spans="1:27" ht="15.75" customHeight="1" x14ac:dyDescent="0.2">
      <c r="A52" s="6"/>
      <c r="B52" s="37" t="s">
        <v>118</v>
      </c>
      <c r="C52" s="45"/>
      <c r="D52" s="94">
        <f>C52*Puntaje!B35</f>
        <v>0</v>
      </c>
      <c r="E52" s="16"/>
      <c r="F52" s="16"/>
      <c r="G52" s="16"/>
      <c r="H52" s="16"/>
      <c r="I52" s="16"/>
      <c r="J52" s="98"/>
      <c r="K52" s="16"/>
      <c r="L52" s="17"/>
      <c r="M52" s="38"/>
      <c r="N52" s="17"/>
      <c r="O52" s="26"/>
      <c r="P52" s="96"/>
      <c r="Q52" s="41"/>
      <c r="R52" s="17"/>
      <c r="S52" s="17"/>
      <c r="T52" s="39"/>
      <c r="U52" s="6"/>
      <c r="V52" s="6"/>
      <c r="W52" s="6"/>
      <c r="X52" s="6"/>
      <c r="Y52" s="6"/>
      <c r="Z52" s="6"/>
      <c r="AA52" s="6"/>
    </row>
    <row r="53" spans="1:27" ht="15.75" customHeight="1" x14ac:dyDescent="0.2">
      <c r="A53" s="6"/>
      <c r="B53" s="83"/>
      <c r="C53" s="16"/>
      <c r="D53" s="98"/>
      <c r="E53" s="41"/>
      <c r="F53" s="17"/>
      <c r="G53" s="17"/>
      <c r="H53" s="17"/>
      <c r="I53" s="17"/>
      <c r="J53" s="96"/>
      <c r="K53" s="41"/>
      <c r="L53" s="29" t="s">
        <v>119</v>
      </c>
      <c r="M53" s="38"/>
      <c r="N53" s="29"/>
      <c r="O53" s="17"/>
      <c r="P53" s="96" t="s">
        <v>19</v>
      </c>
      <c r="Q53" s="41"/>
      <c r="R53" s="17"/>
      <c r="S53" s="29"/>
      <c r="T53" s="39"/>
      <c r="U53" s="6"/>
      <c r="V53" s="6"/>
      <c r="W53" s="6"/>
      <c r="X53" s="6"/>
      <c r="Y53" s="6"/>
      <c r="Z53" s="6"/>
      <c r="AA53" s="6"/>
    </row>
    <row r="54" spans="1:27" ht="15.75" customHeight="1" x14ac:dyDescent="0.2">
      <c r="A54" s="6"/>
      <c r="B54" s="37"/>
      <c r="C54" s="17"/>
      <c r="D54" s="96"/>
      <c r="E54" s="41"/>
      <c r="F54" s="84"/>
      <c r="G54" s="84"/>
      <c r="H54" s="84"/>
      <c r="I54" s="84"/>
      <c r="J54" s="107"/>
      <c r="K54" s="84"/>
      <c r="L54" s="17" t="s">
        <v>120</v>
      </c>
      <c r="M54" s="38"/>
      <c r="N54" s="17"/>
      <c r="O54" s="85"/>
      <c r="P54" s="94">
        <f>O54*20</f>
        <v>0</v>
      </c>
      <c r="Q54" s="41"/>
      <c r="R54" s="17"/>
      <c r="S54" s="17"/>
      <c r="T54" s="39"/>
      <c r="U54" s="6"/>
      <c r="V54" s="6"/>
      <c r="W54" s="6"/>
      <c r="X54" s="6"/>
      <c r="Y54" s="6"/>
      <c r="Z54" s="6"/>
      <c r="AA54" s="6"/>
    </row>
    <row r="55" spans="1:27" ht="15.75" customHeight="1" x14ac:dyDescent="0.2">
      <c r="A55" s="6"/>
      <c r="B55" s="37"/>
      <c r="C55" s="17"/>
      <c r="D55" s="96"/>
      <c r="E55" s="80"/>
      <c r="F55" s="6"/>
      <c r="G55" s="80"/>
      <c r="H55" s="6"/>
      <c r="I55" s="86" t="s">
        <v>88</v>
      </c>
      <c r="J55" s="108">
        <f>SUM(J16:J49)</f>
        <v>0</v>
      </c>
      <c r="K55" s="80"/>
      <c r="L55" s="17" t="s">
        <v>121</v>
      </c>
      <c r="M55" s="38"/>
      <c r="N55" s="17"/>
      <c r="O55" s="85"/>
      <c r="P55" s="94">
        <f>O55*15</f>
        <v>0</v>
      </c>
      <c r="Q55" s="41"/>
      <c r="R55" s="17"/>
      <c r="S55" s="17"/>
      <c r="T55" s="39"/>
      <c r="U55" s="6"/>
      <c r="V55" s="6"/>
      <c r="W55" s="6"/>
      <c r="X55" s="6"/>
      <c r="Y55" s="6"/>
      <c r="Z55" s="6"/>
      <c r="AA55" s="6"/>
    </row>
    <row r="56" spans="1:27" ht="15.75" customHeight="1" x14ac:dyDescent="0.2">
      <c r="A56" s="6"/>
      <c r="B56" s="136" t="s">
        <v>88</v>
      </c>
      <c r="C56" s="135"/>
      <c r="D56" s="99">
        <f>SUM(D14:D52)</f>
        <v>0</v>
      </c>
      <c r="E56" s="17"/>
      <c r="F56" s="17"/>
      <c r="G56" s="17"/>
      <c r="H56" s="17"/>
      <c r="I56" s="17"/>
      <c r="J56" s="17"/>
      <c r="K56" s="17"/>
      <c r="L56" s="17" t="s">
        <v>122</v>
      </c>
      <c r="M56" s="38"/>
      <c r="N56" s="17"/>
      <c r="O56" s="85"/>
      <c r="P56" s="94">
        <f>O56*7</f>
        <v>0</v>
      </c>
      <c r="Q56" s="41"/>
      <c r="R56" s="17"/>
      <c r="S56" s="17"/>
      <c r="T56" s="81"/>
      <c r="U56" s="6"/>
      <c r="V56" s="6"/>
      <c r="W56" s="6"/>
      <c r="X56" s="6"/>
      <c r="Y56" s="6"/>
      <c r="Z56" s="6"/>
      <c r="AA56" s="6"/>
    </row>
    <row r="57" spans="1:27" ht="15.75" customHeight="1" x14ac:dyDescent="0.2">
      <c r="A57" s="6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7" t="s">
        <v>123</v>
      </c>
      <c r="M57" s="38"/>
      <c r="N57" s="17"/>
      <c r="O57" s="85"/>
      <c r="P57" s="94">
        <f>O57*5</f>
        <v>0</v>
      </c>
      <c r="Q57" s="41"/>
      <c r="R57" s="17"/>
      <c r="S57" s="17"/>
      <c r="T57" s="39"/>
      <c r="U57" s="6"/>
      <c r="V57" s="6"/>
      <c r="W57" s="6"/>
      <c r="X57" s="6"/>
      <c r="Y57" s="6"/>
      <c r="Z57" s="6"/>
      <c r="AA57" s="6"/>
    </row>
    <row r="58" spans="1:27" ht="15.75" customHeight="1" x14ac:dyDescent="0.2">
      <c r="A58" s="6"/>
      <c r="B58" s="3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41"/>
      <c r="O58" s="17"/>
      <c r="P58" s="117"/>
      <c r="Q58" s="17"/>
      <c r="R58" s="17"/>
      <c r="S58" s="17"/>
      <c r="T58" s="87"/>
      <c r="U58" s="6"/>
      <c r="V58" s="6"/>
      <c r="W58" s="6"/>
      <c r="X58" s="6"/>
      <c r="Y58" s="6"/>
      <c r="Z58" s="6"/>
      <c r="AA58" s="6"/>
    </row>
    <row r="59" spans="1:27" ht="15.75" customHeight="1" x14ac:dyDescent="0.2">
      <c r="A59" s="6"/>
      <c r="B59" s="37"/>
      <c r="C59" s="17"/>
      <c r="D59" s="17"/>
      <c r="E59" s="17"/>
      <c r="F59" s="17"/>
      <c r="G59" s="17"/>
      <c r="H59" s="17"/>
      <c r="I59" s="17"/>
      <c r="J59" s="17"/>
      <c r="K59" s="88" t="s">
        <v>19</v>
      </c>
      <c r="L59" s="89" t="s">
        <v>124</v>
      </c>
      <c r="M59" s="99">
        <f>SUM(P16:P57)</f>
        <v>0</v>
      </c>
      <c r="N59" s="17"/>
      <c r="O59" s="17"/>
      <c r="P59" s="20"/>
      <c r="Q59" s="17"/>
      <c r="R59" s="17"/>
      <c r="S59" s="16"/>
      <c r="T59" s="87"/>
      <c r="U59" s="6"/>
      <c r="V59" s="6"/>
      <c r="W59" s="6"/>
      <c r="X59" s="6"/>
      <c r="Y59" s="6"/>
      <c r="Z59" s="6"/>
      <c r="AA59" s="6"/>
    </row>
    <row r="60" spans="1:27" ht="15.75" customHeight="1" x14ac:dyDescent="0.2">
      <c r="A60" s="6"/>
      <c r="B60" s="90"/>
      <c r="C60" s="19"/>
      <c r="D60" s="19"/>
      <c r="E60" s="19"/>
      <c r="F60" s="19"/>
      <c r="G60" s="19"/>
      <c r="H60" s="19"/>
      <c r="I60" s="19"/>
      <c r="J60" s="19"/>
      <c r="K60" s="91"/>
      <c r="L60" s="19"/>
      <c r="M60" s="91"/>
      <c r="N60" s="19"/>
      <c r="O60" s="19"/>
      <c r="P60" s="19"/>
      <c r="Q60" s="19"/>
      <c r="R60" s="19"/>
      <c r="S60" s="92"/>
      <c r="T60" s="93"/>
      <c r="U60" s="6"/>
      <c r="V60" s="6"/>
      <c r="W60" s="6"/>
      <c r="X60" s="6"/>
      <c r="Y60" s="6"/>
      <c r="Z60" s="6"/>
      <c r="AA60" s="6"/>
    </row>
    <row r="61" spans="1:27" ht="15.75" customHeight="1" x14ac:dyDescent="0.2">
      <c r="A61" s="6"/>
      <c r="B61" s="17"/>
      <c r="C61" s="17"/>
      <c r="D61" s="1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5.75" customHeight="1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.75" customHeight="1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5.75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5.75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5.75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.75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5.75" customHeight="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5.75" customHeight="1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.75" customHeight="1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75" customHeight="1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customHeight="1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5.75" customHeight="1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5.75" customHeight="1" x14ac:dyDescent="0.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5.75" customHeight="1" x14ac:dyDescent="0.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5.75" customHeight="1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.75" customHeight="1" x14ac:dyDescent="0.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.75" customHeight="1" x14ac:dyDescent="0.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.75" customHeight="1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.75" customHeight="1" x14ac:dyDescent="0.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.75" customHeight="1" x14ac:dyDescent="0.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.75" customHeight="1" x14ac:dyDescent="0.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5.75" customHeight="1" x14ac:dyDescent="0.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.75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5.75" customHeight="1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.75" customHeight="1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5.75" customHeight="1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5.75" customHeight="1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5.75" customHeight="1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.75" customHeight="1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5.75" customHeight="1" x14ac:dyDescent="0.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5.75" customHeight="1" x14ac:dyDescent="0.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5.75" customHeight="1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5.75" customHeight="1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5.75" customHeight="1" x14ac:dyDescent="0.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5.75" customHeight="1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5.75" customHeight="1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5.75" customHeight="1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5.75" customHeight="1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5.75" customHeight="1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5.75" customHeight="1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5.75" customHeight="1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5.75" customHeight="1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5.75" customHeight="1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5.75" customHeight="1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.75" customHeight="1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5.75" customHeight="1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5.75" customHeight="1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5.75" customHeight="1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5.75" customHeight="1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5.75" customHeight="1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5.75" customHeight="1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5.75" customHeight="1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5.75" customHeight="1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5.75" customHeight="1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5.75" customHeight="1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5.75" customHeight="1" x14ac:dyDescent="0.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5.75" customHeight="1" x14ac:dyDescent="0.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5.75" customHeight="1" x14ac:dyDescent="0.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5.75" customHeight="1" x14ac:dyDescent="0.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5.75" customHeight="1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5.75" customHeight="1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5.75" customHeight="1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5.75" customHeight="1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5.75" customHeight="1" x14ac:dyDescent="0.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5.75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5.75" customHeight="1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5.75" customHeight="1" x14ac:dyDescent="0.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5.75" customHeight="1" x14ac:dyDescent="0.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5.75" customHeight="1" x14ac:dyDescent="0.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5.75" customHeight="1" x14ac:dyDescent="0.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5.75" customHeight="1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5.75" customHeight="1" x14ac:dyDescent="0.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5.75" customHeight="1" x14ac:dyDescent="0.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5.75" customHeight="1" x14ac:dyDescent="0.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5.75" customHeight="1" x14ac:dyDescent="0.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5.75" customHeight="1" x14ac:dyDescent="0.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5.75" customHeight="1" x14ac:dyDescent="0.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5.75" customHeight="1" x14ac:dyDescent="0.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5.75" customHeight="1" x14ac:dyDescent="0.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5.75" customHeight="1" x14ac:dyDescent="0.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5.75" customHeight="1" x14ac:dyDescent="0.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5.75" customHeight="1" x14ac:dyDescent="0.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5.75" customHeight="1" x14ac:dyDescent="0.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5.75" customHeight="1" x14ac:dyDescent="0.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5.75" customHeight="1" x14ac:dyDescent="0.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5.75" customHeight="1" x14ac:dyDescent="0.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5.75" customHeight="1" x14ac:dyDescent="0.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5.75" customHeight="1" x14ac:dyDescent="0.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5.75" customHeight="1" x14ac:dyDescent="0.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5.75" customHeight="1" x14ac:dyDescent="0.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5.75" customHeight="1" x14ac:dyDescent="0.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5.75" customHeight="1" x14ac:dyDescent="0.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5.75" customHeight="1" x14ac:dyDescent="0.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5.75" customHeight="1" x14ac:dyDescent="0.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5.75" customHeight="1" x14ac:dyDescent="0.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5.75" customHeight="1" x14ac:dyDescent="0.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5.75" customHeight="1" x14ac:dyDescent="0.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5.75" customHeight="1" x14ac:dyDescent="0.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5.75" customHeight="1" x14ac:dyDescent="0.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5.75" customHeight="1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5.75" customHeight="1" x14ac:dyDescent="0.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5.75" customHeight="1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5.75" customHeight="1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5.75" customHeight="1" x14ac:dyDescent="0.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5.75" customHeight="1" x14ac:dyDescent="0.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5.75" customHeight="1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5.75" customHeight="1" x14ac:dyDescent="0.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5.75" customHeight="1" x14ac:dyDescent="0.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5.75" customHeight="1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5.75" customHeight="1" x14ac:dyDescent="0.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5.75" customHeight="1" x14ac:dyDescent="0.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5.75" customHeight="1" x14ac:dyDescent="0.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5.75" customHeight="1" x14ac:dyDescent="0.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5.75" customHeight="1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5.75" customHeight="1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5.75" customHeight="1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5.75" customHeight="1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5.75" customHeight="1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5.75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5.75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5.75" customHeight="1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5.75" customHeight="1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5.75" customHeight="1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5.75" customHeight="1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5.75" customHeight="1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5.75" customHeight="1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5.75" customHeight="1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5.75" customHeight="1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5.75" customHeight="1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5.75" customHeight="1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5.75" customHeight="1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5.75" customHeight="1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5.75" customHeight="1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5.75" customHeight="1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5.75" customHeight="1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5.75" customHeight="1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5.75" customHeight="1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5.75" customHeight="1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5.75" customHeight="1" x14ac:dyDescent="0.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5.75" customHeight="1" x14ac:dyDescent="0.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5.75" customHeight="1" x14ac:dyDescent="0.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5.75" customHeight="1" x14ac:dyDescent="0.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5.75" customHeight="1" x14ac:dyDescent="0.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5.75" customHeight="1" x14ac:dyDescent="0.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5.75" customHeight="1" x14ac:dyDescent="0.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5.75" customHeight="1" x14ac:dyDescent="0.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5.75" customHeight="1" x14ac:dyDescent="0.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5.75" customHeight="1" x14ac:dyDescent="0.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5.75" customHeight="1" x14ac:dyDescent="0.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5.75" customHeight="1" x14ac:dyDescent="0.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5.75" customHeight="1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5.75" customHeight="1" x14ac:dyDescent="0.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5.75" customHeight="1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5.75" customHeight="1" x14ac:dyDescent="0.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5.75" customHeight="1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5.75" customHeight="1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5.75" customHeight="1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5.75" customHeight="1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5.75" customHeight="1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5.75" customHeight="1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customHeight="1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5.75" customHeight="1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5.75" customHeight="1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5.75" customHeight="1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5.75" customHeight="1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5.75" customHeight="1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5.75" customHeight="1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5.75" customHeight="1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5.75" customHeight="1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5.75" customHeight="1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5.75" customHeight="1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5.75" customHeight="1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5.75" customHeight="1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5.75" customHeight="1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5.75" customHeight="1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5.75" customHeight="1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5.75" customHeight="1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5.75" customHeight="1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5.75" customHeight="1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5.75" customHeight="1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5.75" customHeight="1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5.75" customHeight="1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5.75" customHeight="1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5.75" customHeight="1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5.75" customHeight="1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5.75" customHeight="1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5.75" customHeight="1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5.75" customHeight="1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5.75" customHeight="1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5.75" customHeight="1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customHeight="1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5.75" customHeight="1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5.75" customHeight="1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5.75" customHeight="1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5.75" customHeight="1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5.75" customHeight="1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5.75" customHeight="1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5.75" customHeight="1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5.75" customHeight="1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5.75" customHeight="1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5.75" customHeight="1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5.75" customHeight="1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5.75" customHeight="1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5.75" customHeight="1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5.75" customHeight="1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5.75" customHeight="1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5.75" customHeight="1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5.75" customHeight="1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5.75" customHeight="1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5.75" customHeight="1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5.75" customHeight="1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5.75" customHeight="1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5.75" customHeight="1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5.75" customHeight="1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5.75" customHeight="1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5.75" customHeight="1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5.75" customHeight="1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5.75" customHeight="1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5.75" customHeight="1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5.75" customHeight="1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5.75" customHeight="1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5.75" customHeight="1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5.75" customHeight="1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5.75" customHeight="1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5.75" customHeight="1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5.75" customHeight="1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5.75" customHeight="1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5.75" customHeight="1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5.75" customHeight="1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5.75" customHeight="1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5.75" customHeight="1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5.75" customHeight="1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5.75" customHeight="1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5.75" customHeight="1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5.75" customHeight="1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5.75" customHeight="1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5.75" customHeight="1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5.75" customHeight="1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5.75" customHeight="1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5.75" customHeight="1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5.75" customHeight="1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5.75" customHeight="1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5.75" customHeight="1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5.75" customHeight="1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5.75" customHeight="1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5.75" customHeight="1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5.75" customHeight="1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5.75" customHeight="1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5.75" customHeight="1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5.75" customHeight="1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5.75" customHeight="1" x14ac:dyDescent="0.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5.75" customHeight="1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5.75" customHeight="1" x14ac:dyDescent="0.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5.75" customHeight="1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5.75" customHeight="1" x14ac:dyDescent="0.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5.75" customHeight="1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5.75" customHeight="1" x14ac:dyDescent="0.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5.75" customHeight="1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5.75" customHeight="1" x14ac:dyDescent="0.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5.75" customHeight="1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5.75" customHeight="1" x14ac:dyDescent="0.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5.75" customHeight="1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5.75" customHeight="1" x14ac:dyDescent="0.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5.75" customHeight="1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5.75" customHeight="1" x14ac:dyDescent="0.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5.75" customHeight="1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5.75" customHeight="1" x14ac:dyDescent="0.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5.75" customHeight="1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5.75" customHeight="1" x14ac:dyDescent="0.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5.75" customHeight="1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5.75" customHeight="1" x14ac:dyDescent="0.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5.75" customHeight="1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5.75" customHeight="1" x14ac:dyDescent="0.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5.75" customHeight="1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5.75" customHeight="1" x14ac:dyDescent="0.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5.75" customHeight="1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5.75" customHeight="1" x14ac:dyDescent="0.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5.75" customHeight="1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5.75" customHeight="1" x14ac:dyDescent="0.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5.75" customHeight="1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5.75" customHeight="1" x14ac:dyDescent="0.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5.75" customHeight="1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5.75" customHeight="1" x14ac:dyDescent="0.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5.75" customHeight="1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5.75" customHeight="1" x14ac:dyDescent="0.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5.75" customHeight="1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5.75" customHeight="1" x14ac:dyDescent="0.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5.75" customHeight="1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5.75" customHeight="1" x14ac:dyDescent="0.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5.75" customHeight="1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5.75" customHeight="1" x14ac:dyDescent="0.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5.75" customHeight="1" x14ac:dyDescent="0.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5.75" customHeight="1" x14ac:dyDescent="0.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5.75" customHeight="1" x14ac:dyDescent="0.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5.75" customHeight="1" x14ac:dyDescent="0.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5.75" customHeight="1" x14ac:dyDescent="0.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5.75" customHeight="1" x14ac:dyDescent="0.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5.75" customHeight="1" x14ac:dyDescent="0.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5.75" customHeight="1" x14ac:dyDescent="0.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5.75" customHeight="1" x14ac:dyDescent="0.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5.75" customHeight="1" x14ac:dyDescent="0.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5.75" customHeight="1" x14ac:dyDescent="0.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5.75" customHeight="1" x14ac:dyDescent="0.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5.75" customHeight="1" x14ac:dyDescent="0.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5.75" customHeight="1" x14ac:dyDescent="0.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5.75" customHeight="1" x14ac:dyDescent="0.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5.75" customHeight="1" x14ac:dyDescent="0.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5.75" customHeight="1" x14ac:dyDescent="0.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5.75" customHeight="1" x14ac:dyDescent="0.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5.75" customHeight="1" x14ac:dyDescent="0.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5.75" customHeight="1" x14ac:dyDescent="0.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5.75" customHeight="1" x14ac:dyDescent="0.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5.75" customHeight="1" x14ac:dyDescent="0.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5.75" customHeight="1" x14ac:dyDescent="0.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5.75" customHeight="1" x14ac:dyDescent="0.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5.75" customHeight="1" x14ac:dyDescent="0.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5.75" customHeight="1" x14ac:dyDescent="0.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5.75" customHeight="1" x14ac:dyDescent="0.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5.75" customHeight="1" x14ac:dyDescent="0.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5.75" customHeight="1" x14ac:dyDescent="0.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5.75" customHeight="1" x14ac:dyDescent="0.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5.75" customHeight="1" x14ac:dyDescent="0.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5.75" customHeight="1" x14ac:dyDescent="0.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5.75" customHeight="1" x14ac:dyDescent="0.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5.75" customHeight="1" x14ac:dyDescent="0.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5.75" customHeight="1" x14ac:dyDescent="0.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5.75" customHeight="1" x14ac:dyDescent="0.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5.75" customHeight="1" x14ac:dyDescent="0.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5.75" customHeight="1" x14ac:dyDescent="0.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.75" customHeight="1" x14ac:dyDescent="0.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5.75" customHeight="1" x14ac:dyDescent="0.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5.75" customHeight="1" x14ac:dyDescent="0.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5.75" customHeight="1" x14ac:dyDescent="0.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5.75" customHeight="1" x14ac:dyDescent="0.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5.75" customHeight="1" x14ac:dyDescent="0.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5.75" customHeight="1" x14ac:dyDescent="0.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5.75" customHeight="1" x14ac:dyDescent="0.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5.75" customHeight="1" x14ac:dyDescent="0.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5.75" customHeight="1" x14ac:dyDescent="0.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5.75" customHeight="1" x14ac:dyDescent="0.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5.75" customHeight="1" x14ac:dyDescent="0.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5.75" customHeight="1" x14ac:dyDescent="0.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5.75" customHeight="1" x14ac:dyDescent="0.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5.75" customHeight="1" x14ac:dyDescent="0.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5.75" customHeight="1" x14ac:dyDescent="0.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5.75" customHeight="1" x14ac:dyDescent="0.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5.75" customHeight="1" x14ac:dyDescent="0.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5.75" customHeight="1" x14ac:dyDescent="0.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5.75" customHeight="1" x14ac:dyDescent="0.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5.75" customHeight="1" x14ac:dyDescent="0.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5.75" customHeight="1" x14ac:dyDescent="0.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5.75" customHeight="1" x14ac:dyDescent="0.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5.75" customHeight="1" x14ac:dyDescent="0.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5.75" customHeight="1" x14ac:dyDescent="0.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5.75" customHeight="1" x14ac:dyDescent="0.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5.75" customHeight="1" x14ac:dyDescent="0.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5.75" customHeight="1" x14ac:dyDescent="0.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5.75" customHeight="1" x14ac:dyDescent="0.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5.75" customHeight="1" x14ac:dyDescent="0.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5.75" customHeight="1" x14ac:dyDescent="0.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5.75" customHeight="1" x14ac:dyDescent="0.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5.75" customHeight="1" x14ac:dyDescent="0.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5.75" customHeight="1" x14ac:dyDescent="0.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5.75" customHeight="1" x14ac:dyDescent="0.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5.75" customHeight="1" x14ac:dyDescent="0.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5.75" customHeight="1" x14ac:dyDescent="0.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5.75" customHeight="1" x14ac:dyDescent="0.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5.75" customHeight="1" x14ac:dyDescent="0.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5.75" customHeight="1" x14ac:dyDescent="0.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5.75" customHeight="1" x14ac:dyDescent="0.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5.75" customHeight="1" x14ac:dyDescent="0.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5.75" customHeight="1" x14ac:dyDescent="0.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5.75" customHeight="1" x14ac:dyDescent="0.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5.75" customHeight="1" x14ac:dyDescent="0.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5.75" customHeight="1" x14ac:dyDescent="0.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5.75" customHeight="1" x14ac:dyDescent="0.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5.75" customHeight="1" x14ac:dyDescent="0.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5.75" customHeight="1" x14ac:dyDescent="0.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5.75" customHeight="1" x14ac:dyDescent="0.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5.75" customHeight="1" x14ac:dyDescent="0.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5.75" customHeight="1" x14ac:dyDescent="0.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5.75" customHeight="1" x14ac:dyDescent="0.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5.75" customHeight="1" x14ac:dyDescent="0.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5.75" customHeight="1" x14ac:dyDescent="0.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5.75" customHeight="1" x14ac:dyDescent="0.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5.75" customHeight="1" x14ac:dyDescent="0.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5.75" customHeight="1" x14ac:dyDescent="0.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5.75" customHeight="1" x14ac:dyDescent="0.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5.75" customHeight="1" x14ac:dyDescent="0.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5.75" customHeight="1" x14ac:dyDescent="0.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5.75" customHeight="1" x14ac:dyDescent="0.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5.75" customHeight="1" x14ac:dyDescent="0.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5.75" customHeight="1" x14ac:dyDescent="0.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5.75" customHeight="1" x14ac:dyDescent="0.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5.75" customHeight="1" x14ac:dyDescent="0.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5.75" customHeight="1" x14ac:dyDescent="0.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5.75" customHeight="1" x14ac:dyDescent="0.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5.75" customHeight="1" x14ac:dyDescent="0.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5.75" customHeight="1" x14ac:dyDescent="0.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5.75" customHeight="1" x14ac:dyDescent="0.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5.75" customHeight="1" x14ac:dyDescent="0.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5.75" customHeight="1" x14ac:dyDescent="0.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5.75" customHeight="1" x14ac:dyDescent="0.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5.75" customHeight="1" x14ac:dyDescent="0.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5.75" customHeight="1" x14ac:dyDescent="0.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5.75" customHeight="1" x14ac:dyDescent="0.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5.75" customHeight="1" x14ac:dyDescent="0.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5.75" customHeight="1" x14ac:dyDescent="0.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5.75" customHeight="1" x14ac:dyDescent="0.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5.75" customHeight="1" x14ac:dyDescent="0.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5.75" customHeight="1" x14ac:dyDescent="0.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5.75" customHeight="1" x14ac:dyDescent="0.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5.75" customHeight="1" x14ac:dyDescent="0.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5.75" customHeight="1" x14ac:dyDescent="0.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5.75" customHeight="1" x14ac:dyDescent="0.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5.75" customHeight="1" x14ac:dyDescent="0.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5.75" customHeight="1" x14ac:dyDescent="0.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5.75" customHeight="1" x14ac:dyDescent="0.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5.75" customHeight="1" x14ac:dyDescent="0.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5.75" customHeight="1" x14ac:dyDescent="0.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5.75" customHeight="1" x14ac:dyDescent="0.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5.75" customHeight="1" x14ac:dyDescent="0.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5.75" customHeight="1" x14ac:dyDescent="0.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5.75" customHeight="1" x14ac:dyDescent="0.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5.75" customHeight="1" x14ac:dyDescent="0.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5.75" customHeight="1" x14ac:dyDescent="0.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5.75" customHeight="1" x14ac:dyDescent="0.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.75" customHeight="1" x14ac:dyDescent="0.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.75" customHeight="1" x14ac:dyDescent="0.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.75" customHeight="1" x14ac:dyDescent="0.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.75" customHeight="1" x14ac:dyDescent="0.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.75" customHeight="1" x14ac:dyDescent="0.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.75" customHeight="1" x14ac:dyDescent="0.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.75" customHeight="1" x14ac:dyDescent="0.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.75" customHeight="1" x14ac:dyDescent="0.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.75" customHeight="1" x14ac:dyDescent="0.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.75" customHeight="1" x14ac:dyDescent="0.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.75" customHeight="1" x14ac:dyDescent="0.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.75" customHeight="1" x14ac:dyDescent="0.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.75" customHeight="1" x14ac:dyDescent="0.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.75" customHeight="1" x14ac:dyDescent="0.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.75" customHeight="1" x14ac:dyDescent="0.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.75" customHeight="1" x14ac:dyDescent="0.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.75" customHeight="1" x14ac:dyDescent="0.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.75" customHeight="1" x14ac:dyDescent="0.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.75" customHeight="1" x14ac:dyDescent="0.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.75" customHeight="1" x14ac:dyDescent="0.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.75" customHeight="1" x14ac:dyDescent="0.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.75" customHeight="1" x14ac:dyDescent="0.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.75" customHeight="1" x14ac:dyDescent="0.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.75" customHeight="1" x14ac:dyDescent="0.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.75" customHeight="1" x14ac:dyDescent="0.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.75" customHeight="1" x14ac:dyDescent="0.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.75" customHeight="1" x14ac:dyDescent="0.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.75" customHeight="1" x14ac:dyDescent="0.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.75" customHeight="1" x14ac:dyDescent="0.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.75" customHeight="1" x14ac:dyDescent="0.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.75" customHeight="1" x14ac:dyDescent="0.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.75" customHeight="1" x14ac:dyDescent="0.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.75" customHeight="1" x14ac:dyDescent="0.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.75" customHeight="1" x14ac:dyDescent="0.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.75" customHeight="1" x14ac:dyDescent="0.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.75" customHeight="1" x14ac:dyDescent="0.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.75" customHeight="1" x14ac:dyDescent="0.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.75" customHeight="1" x14ac:dyDescent="0.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.75" customHeight="1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.75" customHeight="1" x14ac:dyDescent="0.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.75" customHeight="1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.75" customHeight="1" x14ac:dyDescent="0.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.75" customHeight="1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.75" customHeight="1" x14ac:dyDescent="0.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.75" customHeight="1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.75" customHeight="1" x14ac:dyDescent="0.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.75" customHeight="1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.75" customHeight="1" x14ac:dyDescent="0.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.75" customHeight="1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.75" customHeight="1" x14ac:dyDescent="0.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.75" customHeight="1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.75" customHeight="1" x14ac:dyDescent="0.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.75" customHeight="1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.75" customHeight="1" x14ac:dyDescent="0.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.75" customHeight="1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.75" customHeight="1" x14ac:dyDescent="0.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.75" customHeight="1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.75" customHeight="1" x14ac:dyDescent="0.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.75" customHeight="1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.75" customHeight="1" x14ac:dyDescent="0.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.75" customHeight="1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.75" customHeight="1" x14ac:dyDescent="0.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.75" customHeight="1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.75" customHeight="1" x14ac:dyDescent="0.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.75" customHeight="1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.75" customHeight="1" x14ac:dyDescent="0.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.75" customHeight="1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.75" customHeight="1" x14ac:dyDescent="0.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.75" customHeight="1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.75" customHeight="1" x14ac:dyDescent="0.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.75" customHeight="1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.75" customHeight="1" x14ac:dyDescent="0.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.75" customHeight="1" x14ac:dyDescent="0.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.75" customHeight="1" x14ac:dyDescent="0.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.75" customHeight="1" x14ac:dyDescent="0.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.75" customHeight="1" x14ac:dyDescent="0.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.75" customHeight="1" x14ac:dyDescent="0.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.75" customHeight="1" x14ac:dyDescent="0.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.75" customHeight="1" x14ac:dyDescent="0.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.75" customHeight="1" x14ac:dyDescent="0.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.75" customHeight="1" x14ac:dyDescent="0.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.75" customHeight="1" x14ac:dyDescent="0.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.75" customHeight="1" x14ac:dyDescent="0.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.75" customHeight="1" x14ac:dyDescent="0.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.75" customHeight="1" x14ac:dyDescent="0.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.75" customHeight="1" x14ac:dyDescent="0.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.75" customHeight="1" x14ac:dyDescent="0.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.75" customHeight="1" x14ac:dyDescent="0.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.75" customHeight="1" x14ac:dyDescent="0.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.75" customHeight="1" x14ac:dyDescent="0.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.75" customHeight="1" x14ac:dyDescent="0.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.75" customHeight="1" x14ac:dyDescent="0.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.75" customHeight="1" x14ac:dyDescent="0.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.75" customHeight="1" x14ac:dyDescent="0.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.75" customHeight="1" x14ac:dyDescent="0.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.75" customHeight="1" x14ac:dyDescent="0.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.75" customHeight="1" x14ac:dyDescent="0.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.75" customHeight="1" x14ac:dyDescent="0.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.75" customHeight="1" x14ac:dyDescent="0.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.75" customHeight="1" x14ac:dyDescent="0.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.75" customHeight="1" x14ac:dyDescent="0.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.75" customHeight="1" x14ac:dyDescent="0.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.75" customHeight="1" x14ac:dyDescent="0.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.75" customHeight="1" x14ac:dyDescent="0.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.75" customHeight="1" x14ac:dyDescent="0.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.75" customHeight="1" x14ac:dyDescent="0.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.75" customHeight="1" x14ac:dyDescent="0.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.75" customHeight="1" x14ac:dyDescent="0.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.75" customHeight="1" x14ac:dyDescent="0.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.75" customHeight="1" x14ac:dyDescent="0.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.75" customHeight="1" x14ac:dyDescent="0.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.75" customHeight="1" x14ac:dyDescent="0.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.75" customHeight="1" x14ac:dyDescent="0.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.75" customHeight="1" x14ac:dyDescent="0.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.75" customHeight="1" x14ac:dyDescent="0.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.75" customHeight="1" x14ac:dyDescent="0.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.75" customHeight="1" x14ac:dyDescent="0.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.75" customHeight="1" x14ac:dyDescent="0.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.75" customHeight="1" x14ac:dyDescent="0.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.75" customHeight="1" x14ac:dyDescent="0.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.75" customHeight="1" x14ac:dyDescent="0.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.75" customHeight="1" x14ac:dyDescent="0.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.75" customHeight="1" x14ac:dyDescent="0.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.75" customHeight="1" x14ac:dyDescent="0.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.75" customHeight="1" x14ac:dyDescent="0.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.75" customHeight="1" x14ac:dyDescent="0.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.75" customHeight="1" x14ac:dyDescent="0.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.75" customHeight="1" x14ac:dyDescent="0.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.75" customHeight="1" x14ac:dyDescent="0.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.75" customHeight="1" x14ac:dyDescent="0.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.75" customHeight="1" x14ac:dyDescent="0.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.75" customHeight="1" x14ac:dyDescent="0.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.75" customHeight="1" x14ac:dyDescent="0.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.75" customHeight="1" x14ac:dyDescent="0.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.75" customHeight="1" x14ac:dyDescent="0.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.75" customHeight="1" x14ac:dyDescent="0.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.75" customHeight="1" x14ac:dyDescent="0.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.75" customHeight="1" x14ac:dyDescent="0.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.75" customHeight="1" x14ac:dyDescent="0.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.75" customHeight="1" x14ac:dyDescent="0.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.75" customHeight="1" x14ac:dyDescent="0.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.75" customHeight="1" x14ac:dyDescent="0.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.75" customHeight="1" x14ac:dyDescent="0.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.75" customHeight="1" x14ac:dyDescent="0.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.75" customHeight="1" x14ac:dyDescent="0.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.75" customHeight="1" x14ac:dyDescent="0.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.75" customHeight="1" x14ac:dyDescent="0.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.75" customHeight="1" x14ac:dyDescent="0.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.75" customHeight="1" x14ac:dyDescent="0.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.75" customHeight="1" x14ac:dyDescent="0.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.75" customHeight="1" x14ac:dyDescent="0.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.75" customHeight="1" x14ac:dyDescent="0.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.75" customHeight="1" x14ac:dyDescent="0.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.75" customHeight="1" x14ac:dyDescent="0.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.75" customHeight="1" x14ac:dyDescent="0.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.75" customHeight="1" x14ac:dyDescent="0.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.75" customHeight="1" x14ac:dyDescent="0.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.75" customHeight="1" x14ac:dyDescent="0.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.75" customHeight="1" x14ac:dyDescent="0.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.75" customHeight="1" x14ac:dyDescent="0.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.75" customHeight="1" x14ac:dyDescent="0.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.75" customHeight="1" x14ac:dyDescent="0.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.75" customHeight="1" x14ac:dyDescent="0.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.75" customHeight="1" x14ac:dyDescent="0.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.75" customHeight="1" x14ac:dyDescent="0.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.75" customHeight="1" x14ac:dyDescent="0.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.75" customHeight="1" x14ac:dyDescent="0.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.75" customHeight="1" x14ac:dyDescent="0.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.75" customHeight="1" x14ac:dyDescent="0.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.75" customHeight="1" x14ac:dyDescent="0.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.75" customHeight="1" x14ac:dyDescent="0.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.75" customHeight="1" x14ac:dyDescent="0.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.75" customHeight="1" x14ac:dyDescent="0.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.75" customHeight="1" x14ac:dyDescent="0.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.75" customHeight="1" x14ac:dyDescent="0.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.75" customHeight="1" x14ac:dyDescent="0.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.75" customHeight="1" x14ac:dyDescent="0.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.75" customHeight="1" x14ac:dyDescent="0.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.75" customHeight="1" x14ac:dyDescent="0.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.75" customHeight="1" x14ac:dyDescent="0.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.75" customHeight="1" x14ac:dyDescent="0.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.75" customHeight="1" x14ac:dyDescent="0.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.75" customHeight="1" x14ac:dyDescent="0.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.75" customHeight="1" x14ac:dyDescent="0.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.75" customHeight="1" x14ac:dyDescent="0.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.75" customHeight="1" x14ac:dyDescent="0.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.75" customHeight="1" x14ac:dyDescent="0.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.75" customHeight="1" x14ac:dyDescent="0.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.75" customHeight="1" x14ac:dyDescent="0.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.75" customHeight="1" x14ac:dyDescent="0.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.75" customHeight="1" x14ac:dyDescent="0.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.75" customHeight="1" x14ac:dyDescent="0.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.75" customHeight="1" x14ac:dyDescent="0.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.75" customHeight="1" x14ac:dyDescent="0.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.75" customHeight="1" x14ac:dyDescent="0.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.75" customHeight="1" x14ac:dyDescent="0.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.75" customHeight="1" x14ac:dyDescent="0.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.75" customHeight="1" x14ac:dyDescent="0.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.75" customHeight="1" x14ac:dyDescent="0.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5.75" customHeight="1" x14ac:dyDescent="0.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5.75" customHeight="1" x14ac:dyDescent="0.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5.75" customHeight="1" x14ac:dyDescent="0.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5.75" customHeight="1" x14ac:dyDescent="0.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5.75" customHeight="1" x14ac:dyDescent="0.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5.75" customHeight="1" x14ac:dyDescent="0.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5.75" customHeight="1" x14ac:dyDescent="0.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5.75" customHeight="1" x14ac:dyDescent="0.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5.75" customHeight="1" x14ac:dyDescent="0.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5.75" customHeight="1" x14ac:dyDescent="0.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5.75" customHeight="1" x14ac:dyDescent="0.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5.75" customHeight="1" x14ac:dyDescent="0.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5.75" customHeight="1" x14ac:dyDescent="0.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5.75" customHeight="1" x14ac:dyDescent="0.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5.75" customHeight="1" x14ac:dyDescent="0.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5.75" customHeight="1" x14ac:dyDescent="0.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5.75" customHeight="1" x14ac:dyDescent="0.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5.75" customHeight="1" x14ac:dyDescent="0.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5.75" customHeight="1" x14ac:dyDescent="0.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5.75" customHeight="1" x14ac:dyDescent="0.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5.75" customHeight="1" x14ac:dyDescent="0.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5.75" customHeight="1" x14ac:dyDescent="0.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5.75" customHeight="1" x14ac:dyDescent="0.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5.75" customHeight="1" x14ac:dyDescent="0.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5.75" customHeight="1" x14ac:dyDescent="0.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5.75" customHeight="1" x14ac:dyDescent="0.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5.75" customHeight="1" x14ac:dyDescent="0.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5.75" customHeight="1" x14ac:dyDescent="0.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5.75" customHeight="1" x14ac:dyDescent="0.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5.75" customHeight="1" x14ac:dyDescent="0.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5.75" customHeight="1" x14ac:dyDescent="0.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5.75" customHeight="1" x14ac:dyDescent="0.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5.75" customHeight="1" x14ac:dyDescent="0.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5.75" customHeight="1" x14ac:dyDescent="0.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5.75" customHeight="1" x14ac:dyDescent="0.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5.75" customHeight="1" x14ac:dyDescent="0.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5.75" customHeight="1" x14ac:dyDescent="0.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5.75" customHeight="1" x14ac:dyDescent="0.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5.75" customHeight="1" x14ac:dyDescent="0.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5.75" customHeight="1" x14ac:dyDescent="0.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5.75" customHeight="1" x14ac:dyDescent="0.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5.75" customHeight="1" x14ac:dyDescent="0.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5.75" customHeight="1" x14ac:dyDescent="0.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5.75" customHeight="1" x14ac:dyDescent="0.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5.75" customHeight="1" x14ac:dyDescent="0.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5.75" customHeight="1" x14ac:dyDescent="0.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5.75" customHeight="1" x14ac:dyDescent="0.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5.75" customHeight="1" x14ac:dyDescent="0.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5.75" customHeight="1" x14ac:dyDescent="0.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5.75" customHeight="1" x14ac:dyDescent="0.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5.75" customHeight="1" x14ac:dyDescent="0.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5.75" customHeight="1" x14ac:dyDescent="0.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5.75" customHeight="1" x14ac:dyDescent="0.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5.75" customHeight="1" x14ac:dyDescent="0.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5.75" customHeight="1" x14ac:dyDescent="0.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5.75" customHeight="1" x14ac:dyDescent="0.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5.75" customHeight="1" x14ac:dyDescent="0.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5.75" customHeight="1" x14ac:dyDescent="0.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5.75" customHeight="1" x14ac:dyDescent="0.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5.75" customHeight="1" x14ac:dyDescent="0.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5.75" customHeight="1" x14ac:dyDescent="0.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5.75" customHeight="1" x14ac:dyDescent="0.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5.75" customHeight="1" x14ac:dyDescent="0.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5.75" customHeight="1" x14ac:dyDescent="0.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5.75" customHeight="1" x14ac:dyDescent="0.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5.75" customHeight="1" x14ac:dyDescent="0.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5.75" customHeight="1" x14ac:dyDescent="0.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5.75" customHeight="1" x14ac:dyDescent="0.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5.75" customHeight="1" x14ac:dyDescent="0.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5.75" customHeight="1" x14ac:dyDescent="0.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5.75" customHeight="1" x14ac:dyDescent="0.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5.75" customHeight="1" x14ac:dyDescent="0.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5.75" customHeight="1" x14ac:dyDescent="0.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5.75" customHeight="1" x14ac:dyDescent="0.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5.75" customHeight="1" x14ac:dyDescent="0.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5.75" customHeight="1" x14ac:dyDescent="0.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5.75" customHeight="1" x14ac:dyDescent="0.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5.75" customHeight="1" x14ac:dyDescent="0.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5.75" customHeight="1" x14ac:dyDescent="0.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5.75" customHeight="1" x14ac:dyDescent="0.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5.75" customHeight="1" x14ac:dyDescent="0.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5.75" customHeight="1" x14ac:dyDescent="0.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5.75" customHeight="1" x14ac:dyDescent="0.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5.75" customHeight="1" x14ac:dyDescent="0.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5.75" customHeight="1" x14ac:dyDescent="0.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5.75" customHeight="1" x14ac:dyDescent="0.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5.75" customHeight="1" x14ac:dyDescent="0.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5.75" customHeight="1" x14ac:dyDescent="0.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5.75" customHeight="1" x14ac:dyDescent="0.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5.75" customHeight="1" x14ac:dyDescent="0.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5.75" customHeight="1" x14ac:dyDescent="0.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5.75" customHeight="1" x14ac:dyDescent="0.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5.75" customHeight="1" x14ac:dyDescent="0.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5.75" customHeight="1" x14ac:dyDescent="0.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5.75" customHeight="1" x14ac:dyDescent="0.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5.75" customHeight="1" x14ac:dyDescent="0.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5.75" customHeight="1" x14ac:dyDescent="0.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5.75" customHeight="1" x14ac:dyDescent="0.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5.75" customHeight="1" x14ac:dyDescent="0.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5.75" customHeight="1" x14ac:dyDescent="0.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5.75" customHeight="1" x14ac:dyDescent="0.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5.75" customHeight="1" x14ac:dyDescent="0.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5.75" customHeight="1" x14ac:dyDescent="0.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5.75" customHeight="1" x14ac:dyDescent="0.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5.75" customHeight="1" x14ac:dyDescent="0.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5.75" customHeight="1" x14ac:dyDescent="0.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5.75" customHeight="1" x14ac:dyDescent="0.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5.75" customHeight="1" x14ac:dyDescent="0.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5.75" customHeight="1" x14ac:dyDescent="0.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5.75" customHeight="1" x14ac:dyDescent="0.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5.75" customHeight="1" x14ac:dyDescent="0.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5.75" customHeight="1" x14ac:dyDescent="0.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5.75" customHeight="1" x14ac:dyDescent="0.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5.75" customHeight="1" x14ac:dyDescent="0.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5.75" customHeight="1" x14ac:dyDescent="0.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5.75" customHeight="1" x14ac:dyDescent="0.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5.75" customHeight="1" x14ac:dyDescent="0.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5.75" customHeight="1" x14ac:dyDescent="0.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5.75" customHeight="1" x14ac:dyDescent="0.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5.75" customHeight="1" x14ac:dyDescent="0.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5.75" customHeight="1" x14ac:dyDescent="0.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5.75" customHeight="1" x14ac:dyDescent="0.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5.75" customHeight="1" x14ac:dyDescent="0.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5.75" customHeight="1" x14ac:dyDescent="0.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5.75" customHeight="1" x14ac:dyDescent="0.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5.75" customHeight="1" x14ac:dyDescent="0.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5.75" customHeight="1" x14ac:dyDescent="0.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5.75" customHeight="1" x14ac:dyDescent="0.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5.75" customHeight="1" x14ac:dyDescent="0.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5.75" customHeight="1" x14ac:dyDescent="0.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5.75" customHeight="1" x14ac:dyDescent="0.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5.75" customHeight="1" x14ac:dyDescent="0.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5.75" customHeight="1" x14ac:dyDescent="0.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5.75" customHeight="1" x14ac:dyDescent="0.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5.75" customHeight="1" x14ac:dyDescent="0.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5.75" customHeight="1" x14ac:dyDescent="0.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5.75" customHeight="1" x14ac:dyDescent="0.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5.75" customHeight="1" x14ac:dyDescent="0.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5.75" customHeight="1" x14ac:dyDescent="0.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5.75" customHeight="1" x14ac:dyDescent="0.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5.75" customHeight="1" x14ac:dyDescent="0.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5.75" customHeight="1" x14ac:dyDescent="0.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5.75" customHeight="1" x14ac:dyDescent="0.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5.75" customHeight="1" x14ac:dyDescent="0.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5.75" customHeight="1" x14ac:dyDescent="0.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5.75" customHeight="1" x14ac:dyDescent="0.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5.75" customHeight="1" x14ac:dyDescent="0.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5.75" customHeight="1" x14ac:dyDescent="0.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5.75" customHeight="1" x14ac:dyDescent="0.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5.75" customHeight="1" x14ac:dyDescent="0.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5.75" customHeight="1" x14ac:dyDescent="0.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5.75" customHeight="1" x14ac:dyDescent="0.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5.75" customHeight="1" x14ac:dyDescent="0.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5.75" customHeight="1" x14ac:dyDescent="0.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5.75" customHeight="1" x14ac:dyDescent="0.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5.75" customHeight="1" x14ac:dyDescent="0.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5.75" customHeight="1" x14ac:dyDescent="0.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5.75" customHeight="1" x14ac:dyDescent="0.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5.75" customHeight="1" x14ac:dyDescent="0.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5.75" customHeight="1" x14ac:dyDescent="0.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5.75" customHeight="1" x14ac:dyDescent="0.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5.75" customHeight="1" x14ac:dyDescent="0.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5.75" customHeight="1" x14ac:dyDescent="0.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5.75" customHeight="1" x14ac:dyDescent="0.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5.75" customHeight="1" x14ac:dyDescent="0.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5.75" customHeight="1" x14ac:dyDescent="0.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5.75" customHeight="1" x14ac:dyDescent="0.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5.75" customHeight="1" x14ac:dyDescent="0.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5.75" customHeight="1" x14ac:dyDescent="0.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5.75" customHeight="1" x14ac:dyDescent="0.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5.75" customHeight="1" x14ac:dyDescent="0.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5.75" customHeight="1" x14ac:dyDescent="0.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5.75" customHeight="1" x14ac:dyDescent="0.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5.75" customHeight="1" x14ac:dyDescent="0.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5.75" customHeight="1" x14ac:dyDescent="0.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5.75" customHeight="1" x14ac:dyDescent="0.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5.75" customHeight="1" x14ac:dyDescent="0.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5.75" customHeight="1" x14ac:dyDescent="0.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5.75" customHeight="1" x14ac:dyDescent="0.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5.75" customHeight="1" x14ac:dyDescent="0.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5.75" customHeight="1" x14ac:dyDescent="0.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5.75" customHeight="1" x14ac:dyDescent="0.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5.75" customHeight="1" x14ac:dyDescent="0.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5.75" customHeight="1" x14ac:dyDescent="0.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5.75" customHeight="1" x14ac:dyDescent="0.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5.75" customHeight="1" x14ac:dyDescent="0.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5.75" customHeight="1" x14ac:dyDescent="0.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5.75" customHeight="1" x14ac:dyDescent="0.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5.75" customHeight="1" x14ac:dyDescent="0.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5.75" customHeight="1" x14ac:dyDescent="0.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5.75" customHeight="1" x14ac:dyDescent="0.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5.75" customHeight="1" x14ac:dyDescent="0.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5.75" customHeight="1" x14ac:dyDescent="0.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5.75" customHeight="1" x14ac:dyDescent="0.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5.75" customHeight="1" x14ac:dyDescent="0.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5.75" customHeight="1" x14ac:dyDescent="0.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5.75" customHeight="1" x14ac:dyDescent="0.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5.75" customHeight="1" x14ac:dyDescent="0.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5.75" customHeight="1" x14ac:dyDescent="0.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5.75" customHeight="1" x14ac:dyDescent="0.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5.75" customHeight="1" x14ac:dyDescent="0.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5.75" customHeight="1" x14ac:dyDescent="0.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5.75" customHeight="1" x14ac:dyDescent="0.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5.75" customHeight="1" x14ac:dyDescent="0.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5.75" customHeight="1" x14ac:dyDescent="0.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5.75" customHeight="1" x14ac:dyDescent="0.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5.75" customHeight="1" x14ac:dyDescent="0.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5.75" customHeight="1" x14ac:dyDescent="0.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5.75" customHeight="1" x14ac:dyDescent="0.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5.75" customHeight="1" x14ac:dyDescent="0.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5.75" customHeight="1" x14ac:dyDescent="0.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5.75" customHeight="1" x14ac:dyDescent="0.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5.75" customHeight="1" x14ac:dyDescent="0.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5.75" customHeight="1" x14ac:dyDescent="0.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5.75" customHeight="1" x14ac:dyDescent="0.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5.75" customHeight="1" x14ac:dyDescent="0.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5.75" customHeight="1" x14ac:dyDescent="0.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5.75" customHeight="1" x14ac:dyDescent="0.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5.75" customHeight="1" x14ac:dyDescent="0.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5.75" customHeight="1" x14ac:dyDescent="0.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5.75" customHeight="1" x14ac:dyDescent="0.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5.75" customHeight="1" x14ac:dyDescent="0.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5.75" customHeight="1" x14ac:dyDescent="0.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5.75" customHeight="1" x14ac:dyDescent="0.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5.75" customHeight="1" x14ac:dyDescent="0.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5.75" customHeight="1" x14ac:dyDescent="0.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5.75" customHeight="1" x14ac:dyDescent="0.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5.75" customHeight="1" x14ac:dyDescent="0.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5.75" customHeight="1" x14ac:dyDescent="0.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5.75" customHeight="1" x14ac:dyDescent="0.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5.75" customHeight="1" x14ac:dyDescent="0.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5.75" customHeight="1" x14ac:dyDescent="0.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5.75" customHeight="1" x14ac:dyDescent="0.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5.75" customHeight="1" x14ac:dyDescent="0.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5.75" customHeight="1" x14ac:dyDescent="0.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5.75" customHeight="1" x14ac:dyDescent="0.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5.75" customHeight="1" x14ac:dyDescent="0.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5.75" customHeight="1" x14ac:dyDescent="0.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5.75" customHeight="1" x14ac:dyDescent="0.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5.75" customHeight="1" x14ac:dyDescent="0.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5.75" customHeight="1" x14ac:dyDescent="0.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5.75" customHeight="1" x14ac:dyDescent="0.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5.75" customHeight="1" x14ac:dyDescent="0.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5.75" customHeight="1" x14ac:dyDescent="0.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5.75" customHeight="1" x14ac:dyDescent="0.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5.75" customHeight="1" x14ac:dyDescent="0.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5.75" customHeight="1" x14ac:dyDescent="0.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5.75" customHeight="1" x14ac:dyDescent="0.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5.75" customHeight="1" x14ac:dyDescent="0.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5.75" customHeight="1" x14ac:dyDescent="0.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5.75" customHeight="1" x14ac:dyDescent="0.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5.75" customHeight="1" x14ac:dyDescent="0.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5.75" customHeight="1" x14ac:dyDescent="0.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5.75" customHeight="1" x14ac:dyDescent="0.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5.75" customHeight="1" x14ac:dyDescent="0.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5.75" customHeight="1" x14ac:dyDescent="0.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5.75" customHeight="1" x14ac:dyDescent="0.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5.75" customHeight="1" x14ac:dyDescent="0.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5.75" customHeight="1" x14ac:dyDescent="0.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5.75" customHeight="1" x14ac:dyDescent="0.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5.75" customHeight="1" x14ac:dyDescent="0.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5.75" customHeight="1" x14ac:dyDescent="0.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5.75" customHeight="1" x14ac:dyDescent="0.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5.75" customHeight="1" x14ac:dyDescent="0.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5.75" customHeight="1" x14ac:dyDescent="0.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5.75" customHeight="1" x14ac:dyDescent="0.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5.75" customHeight="1" x14ac:dyDescent="0.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5.75" customHeight="1" x14ac:dyDescent="0.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5.75" customHeight="1" x14ac:dyDescent="0.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5.75" customHeight="1" x14ac:dyDescent="0.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5.75" customHeight="1" x14ac:dyDescent="0.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5.75" customHeight="1" x14ac:dyDescent="0.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5.75" customHeight="1" x14ac:dyDescent="0.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5.75" customHeight="1" x14ac:dyDescent="0.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5.75" customHeight="1" x14ac:dyDescent="0.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5.75" customHeight="1" x14ac:dyDescent="0.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5.75" customHeight="1" x14ac:dyDescent="0.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5.75" customHeight="1" x14ac:dyDescent="0.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5.75" customHeight="1" x14ac:dyDescent="0.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5.75" customHeight="1" x14ac:dyDescent="0.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5.75" customHeight="1" x14ac:dyDescent="0.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5.75" customHeight="1" x14ac:dyDescent="0.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5.75" customHeight="1" x14ac:dyDescent="0.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5.75" customHeight="1" x14ac:dyDescent="0.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5.75" customHeight="1" x14ac:dyDescent="0.1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5.75" customHeight="1" x14ac:dyDescent="0.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5.75" customHeight="1" x14ac:dyDescent="0.1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5.75" customHeight="1" x14ac:dyDescent="0.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5.75" customHeight="1" x14ac:dyDescent="0.1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5.75" customHeight="1" x14ac:dyDescent="0.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5.75" customHeight="1" x14ac:dyDescent="0.1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5.75" customHeight="1" x14ac:dyDescent="0.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5.75" customHeight="1" x14ac:dyDescent="0.1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5.75" customHeight="1" x14ac:dyDescent="0.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5.75" customHeight="1" x14ac:dyDescent="0.1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5.75" customHeight="1" x14ac:dyDescent="0.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5.75" customHeight="1" x14ac:dyDescent="0.1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5.75" customHeight="1" x14ac:dyDescent="0.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5.75" customHeight="1" x14ac:dyDescent="0.1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5.75" customHeight="1" x14ac:dyDescent="0.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5.75" customHeight="1" x14ac:dyDescent="0.1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5.75" customHeight="1" x14ac:dyDescent="0.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5.75" customHeight="1" x14ac:dyDescent="0.1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5.75" customHeight="1" x14ac:dyDescent="0.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5.75" customHeight="1" x14ac:dyDescent="0.1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5.75" customHeight="1" x14ac:dyDescent="0.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5.75" customHeight="1" x14ac:dyDescent="0.1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15.75" customHeight="1" x14ac:dyDescent="0.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15.75" customHeight="1" x14ac:dyDescent="0.1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15.75" customHeight="1" x14ac:dyDescent="0.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15.75" customHeight="1" x14ac:dyDescent="0.1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15.75" customHeight="1" x14ac:dyDescent="0.1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1:27" ht="15.75" customHeight="1" x14ac:dyDescent="0.1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 spans="1:27" ht="15.75" customHeight="1" x14ac:dyDescent="0.1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 spans="1:27" ht="15.75" customHeight="1" x14ac:dyDescent="0.1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</sheetData>
  <sheetProtection algorithmName="SHA-512" hashValue="TMSNy1MaOZ6zEQbF+ZDyJxl98K3ABoGjKJWKP78OEFwxKD4Z6TM/C+XnJ5hC7BK/wuN8FQUy2ZB7Sj0fdKGQKg==" saltValue="6QkXpDwY5d2WASkTGxg3Ug==" spinCount="100000" sheet="1" objects="1" selectLockedCells="1"/>
  <mergeCells count="16">
    <mergeCell ref="B56:C56"/>
    <mergeCell ref="R32:R33"/>
    <mergeCell ref="R35:S35"/>
    <mergeCell ref="C7:G7"/>
    <mergeCell ref="N36:O36"/>
    <mergeCell ref="N37:O37"/>
    <mergeCell ref="N39:O39"/>
    <mergeCell ref="N40:O40"/>
    <mergeCell ref="N20:O20"/>
    <mergeCell ref="N21:O21"/>
    <mergeCell ref="N22:O22"/>
    <mergeCell ref="B2:T2"/>
    <mergeCell ref="B3:T3"/>
    <mergeCell ref="B4:T4"/>
    <mergeCell ref="C5:F5"/>
    <mergeCell ref="C6:E6"/>
  </mergeCells>
  <pageMargins left="0.23622047244094491" right="0.23622047244094491" top="0.74803149606299213" bottom="0.74803149606299213" header="0" footer="0"/>
  <pageSetup scale="51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Hoja1!$B$2:$B$3</xm:f>
          </x14:formula1>
          <xm:sqref>F18:F20</xm:sqref>
        </x14:dataValidation>
        <x14:dataValidation type="list" allowBlank="1" showInputMessage="1" showErrorMessage="1" prompt="Seleccione un valor de la lista" xr:uid="{00000000-0002-0000-0000-000001000000}">
          <x14:formula1>
            <xm:f>Puntaje!$Q$17:$Q$18</xm:f>
          </x14:formula1>
          <xm:sqref>D9</xm:sqref>
        </x14:dataValidation>
        <x14:dataValidation type="list" allowBlank="1" showErrorMessage="1" xr:uid="{00000000-0002-0000-0000-000002000000}">
          <x14:formula1>
            <xm:f>Hoja1!$B$2:$B$4</xm:f>
          </x14:formula1>
          <xm:sqref>F17</xm:sqref>
        </x14:dataValidation>
        <x14:dataValidation type="list" allowBlank="1" showErrorMessage="1" xr:uid="{00000000-0002-0000-0000-000003000000}">
          <x14:formula1>
            <xm:f>Hoja1!$C$2:$C$3</xm:f>
          </x14:formula1>
          <xm:sqref>G17:G20</xm:sqref>
        </x14:dataValidation>
        <x14:dataValidation type="list" allowBlank="1" showErrorMessage="1" xr:uid="{00000000-0002-0000-0000-000004000000}">
          <x14:formula1>
            <xm:f>Hoja1!$D$2:$D$3</xm:f>
          </x14:formula1>
          <xm:sqref>H17:H20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000"/>
  <sheetViews>
    <sheetView workbookViewId="0"/>
  </sheetViews>
  <sheetFormatPr defaultColWidth="12.74609375" defaultRowHeight="15" customHeight="1" x14ac:dyDescent="0.15"/>
  <cols>
    <col min="1" max="26" width="10.6640625" customWidth="1"/>
  </cols>
  <sheetData>
    <row r="1" spans="2:3" ht="13.5" customHeight="1" x14ac:dyDescent="0.2">
      <c r="B1" s="2" t="s">
        <v>125</v>
      </c>
      <c r="C1" s="2" t="s">
        <v>126</v>
      </c>
    </row>
    <row r="2" spans="2:3" ht="13.5" customHeight="1" x14ac:dyDescent="0.2">
      <c r="B2" s="2">
        <v>559</v>
      </c>
      <c r="C2" s="2">
        <v>538</v>
      </c>
    </row>
    <row r="3" spans="2:3" ht="13.5" customHeight="1" x14ac:dyDescent="0.2">
      <c r="B3" s="2">
        <v>890</v>
      </c>
      <c r="C3" s="2">
        <v>862</v>
      </c>
    </row>
    <row r="4" spans="2:3" ht="13.5" customHeight="1" x14ac:dyDescent="0.2">
      <c r="B4" s="2">
        <v>800</v>
      </c>
      <c r="C4" s="2">
        <v>790</v>
      </c>
    </row>
    <row r="5" spans="2:3" ht="13.5" customHeight="1" x14ac:dyDescent="0.2">
      <c r="B5" s="2">
        <v>1153</v>
      </c>
      <c r="C5" s="2">
        <v>1066</v>
      </c>
    </row>
    <row r="6" spans="2:3" ht="13.5" customHeight="1" x14ac:dyDescent="0.15"/>
    <row r="7" spans="2:3" ht="13.5" customHeight="1" x14ac:dyDescent="0.15"/>
    <row r="8" spans="2:3" ht="13.5" customHeight="1" x14ac:dyDescent="0.15"/>
    <row r="9" spans="2:3" ht="13.5" customHeight="1" x14ac:dyDescent="0.15"/>
    <row r="10" spans="2:3" ht="13.5" customHeight="1" x14ac:dyDescent="0.15"/>
    <row r="11" spans="2:3" ht="13.5" customHeight="1" x14ac:dyDescent="0.15"/>
    <row r="12" spans="2:3" ht="13.5" customHeight="1" x14ac:dyDescent="0.15"/>
    <row r="13" spans="2:3" ht="13.5" customHeight="1" x14ac:dyDescent="0.15"/>
    <row r="14" spans="2:3" ht="13.5" customHeight="1" x14ac:dyDescent="0.15"/>
    <row r="15" spans="2:3" ht="13.5" customHeight="1" x14ac:dyDescent="0.15"/>
    <row r="16" spans="2:3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0"/>
  <sheetViews>
    <sheetView workbookViewId="0"/>
  </sheetViews>
  <sheetFormatPr defaultColWidth="12.74609375" defaultRowHeight="15" customHeight="1" x14ac:dyDescent="0.15"/>
  <cols>
    <col min="1" max="26" width="10.6640625" customWidth="1"/>
  </cols>
  <sheetData>
    <row r="1" spans="1:13" ht="13.5" customHeight="1" x14ac:dyDescent="0.15"/>
    <row r="2" spans="1:13" ht="13.5" customHeight="1" x14ac:dyDescent="0.2">
      <c r="B2" s="1" t="s">
        <v>35</v>
      </c>
      <c r="C2" s="1" t="s">
        <v>36</v>
      </c>
      <c r="D2" s="1" t="s">
        <v>42</v>
      </c>
      <c r="E2" s="2">
        <v>20</v>
      </c>
    </row>
    <row r="3" spans="1:13" ht="13.5" customHeight="1" x14ac:dyDescent="0.2">
      <c r="B3" s="1" t="s">
        <v>45</v>
      </c>
      <c r="C3" s="1" t="s">
        <v>41</v>
      </c>
      <c r="D3" s="1" t="s">
        <v>37</v>
      </c>
      <c r="E3" s="2">
        <v>10</v>
      </c>
    </row>
    <row r="4" spans="1:13" ht="13.5" customHeight="1" x14ac:dyDescent="0.15"/>
    <row r="5" spans="1:13" ht="13.5" customHeight="1" x14ac:dyDescent="0.2">
      <c r="G5" s="2" t="s">
        <v>35</v>
      </c>
      <c r="H5" s="2" t="s">
        <v>127</v>
      </c>
      <c r="I5" s="2" t="s">
        <v>128</v>
      </c>
      <c r="J5" s="2" t="s">
        <v>36</v>
      </c>
      <c r="K5" s="2" t="s">
        <v>55</v>
      </c>
      <c r="L5" s="2" t="s">
        <v>37</v>
      </c>
    </row>
    <row r="6" spans="1:13" ht="13.5" customHeight="1" x14ac:dyDescent="0.2">
      <c r="G6" s="2">
        <v>5</v>
      </c>
      <c r="J6" s="2">
        <v>2.5</v>
      </c>
      <c r="K6" s="2">
        <v>12.5</v>
      </c>
      <c r="M6" s="2">
        <f t="shared" ref="M6:M10" si="0">SUM(G6:L6)</f>
        <v>20</v>
      </c>
    </row>
    <row r="7" spans="1:13" ht="13.5" customHeight="1" x14ac:dyDescent="0.2">
      <c r="G7" s="2">
        <v>5</v>
      </c>
      <c r="J7" s="2">
        <v>2.5</v>
      </c>
      <c r="L7" s="2">
        <v>2.5</v>
      </c>
      <c r="M7" s="1">
        <f t="shared" si="0"/>
        <v>10</v>
      </c>
    </row>
    <row r="8" spans="1:13" ht="13.5" customHeight="1" x14ac:dyDescent="0.2">
      <c r="G8" s="2">
        <v>5</v>
      </c>
      <c r="K8" s="2">
        <v>12.5</v>
      </c>
      <c r="M8" s="1">
        <f t="shared" si="0"/>
        <v>17.5</v>
      </c>
    </row>
    <row r="9" spans="1:13" ht="13.5" customHeight="1" x14ac:dyDescent="0.2">
      <c r="G9" s="2">
        <v>5</v>
      </c>
      <c r="L9" s="2">
        <v>2.5</v>
      </c>
      <c r="M9" s="1">
        <f t="shared" si="0"/>
        <v>7.5</v>
      </c>
    </row>
    <row r="10" spans="1:13" ht="13.5" customHeight="1" x14ac:dyDescent="0.15">
      <c r="A10" s="1">
        <v>2.1</v>
      </c>
      <c r="B10" s="1" t="s">
        <v>129</v>
      </c>
      <c r="M10" s="1">
        <f t="shared" si="0"/>
        <v>0</v>
      </c>
    </row>
    <row r="11" spans="1:13" ht="13.5" customHeight="1" x14ac:dyDescent="0.15">
      <c r="B11" s="1" t="s">
        <v>55</v>
      </c>
      <c r="C11" s="1">
        <v>20</v>
      </c>
    </row>
    <row r="12" spans="1:13" ht="13.5" customHeight="1" x14ac:dyDescent="0.15">
      <c r="B12" s="1" t="s">
        <v>37</v>
      </c>
      <c r="C12" s="1">
        <v>10</v>
      </c>
    </row>
    <row r="13" spans="1:13" ht="13.5" customHeight="1" x14ac:dyDescent="0.15"/>
    <row r="14" spans="1:13" ht="13.5" customHeight="1" x14ac:dyDescent="0.15"/>
    <row r="15" spans="1:13" ht="13.5" customHeight="1" x14ac:dyDescent="0.15">
      <c r="A15" s="1">
        <v>3.2</v>
      </c>
    </row>
    <row r="16" spans="1:13" ht="13.5" customHeight="1" x14ac:dyDescent="0.15">
      <c r="B16" s="1" t="s">
        <v>90</v>
      </c>
    </row>
    <row r="17" spans="2:2" ht="13.5" customHeight="1" x14ac:dyDescent="0.15">
      <c r="B17" s="1" t="s">
        <v>93</v>
      </c>
    </row>
    <row r="18" spans="2:2" ht="13.5" customHeight="1" x14ac:dyDescent="0.15"/>
    <row r="19" spans="2:2" ht="13.5" customHeight="1" x14ac:dyDescent="0.15"/>
    <row r="20" spans="2:2" ht="13.5" customHeight="1" x14ac:dyDescent="0.15"/>
    <row r="21" spans="2:2" ht="13.5" customHeight="1" x14ac:dyDescent="0.15"/>
    <row r="22" spans="2:2" ht="13.5" customHeight="1" x14ac:dyDescent="0.15"/>
    <row r="23" spans="2:2" ht="13.5" customHeight="1" x14ac:dyDescent="0.15"/>
    <row r="24" spans="2:2" ht="13.5" customHeight="1" x14ac:dyDescent="0.15"/>
    <row r="25" spans="2:2" ht="13.5" customHeight="1" x14ac:dyDescent="0.15"/>
    <row r="26" spans="2:2" ht="13.5" customHeight="1" x14ac:dyDescent="0.15"/>
    <row r="27" spans="2:2" ht="13.5" customHeight="1" x14ac:dyDescent="0.15"/>
    <row r="28" spans="2:2" ht="13.5" customHeight="1" x14ac:dyDescent="0.15"/>
    <row r="29" spans="2:2" ht="13.5" customHeight="1" x14ac:dyDescent="0.15"/>
    <row r="30" spans="2:2" ht="13.5" customHeight="1" x14ac:dyDescent="0.15"/>
    <row r="31" spans="2:2" ht="13.5" customHeight="1" x14ac:dyDescent="0.15"/>
    <row r="32" spans="2: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1000"/>
  <sheetViews>
    <sheetView workbookViewId="0">
      <selection activeCell="Q33" sqref="Q33"/>
    </sheetView>
  </sheetViews>
  <sheetFormatPr defaultColWidth="12.74609375" defaultRowHeight="15" customHeight="1" x14ac:dyDescent="0.15"/>
  <cols>
    <col min="1" max="1" width="4.65625" customWidth="1"/>
    <col min="2" max="2" width="5.63671875" customWidth="1"/>
    <col min="3" max="3" width="9.19140625" customWidth="1"/>
    <col min="4" max="4" width="5.63671875" customWidth="1"/>
    <col min="5" max="5" width="8.2109375" customWidth="1"/>
    <col min="6" max="6" width="7.96484375" customWidth="1"/>
    <col min="7" max="7" width="9.19140625" customWidth="1"/>
    <col min="8" max="8" width="4.65625" customWidth="1"/>
    <col min="9" max="9" width="7.23046875" customWidth="1"/>
    <col min="10" max="10" width="9.19140625" customWidth="1"/>
    <col min="11" max="11" width="5.0234375" customWidth="1"/>
    <col min="12" max="12" width="7.23046875" customWidth="1"/>
    <col min="13" max="13" width="6.25" customWidth="1"/>
    <col min="14" max="14" width="4.65625" customWidth="1"/>
    <col min="15" max="15" width="6.49609375" customWidth="1"/>
    <col min="16" max="16" width="5.63671875" customWidth="1"/>
    <col min="17" max="17" width="5.1484375" customWidth="1"/>
    <col min="18" max="26" width="9.19140625" customWidth="1"/>
  </cols>
  <sheetData>
    <row r="2" spans="1:17" x14ac:dyDescent="0.2">
      <c r="B2" s="2" t="s">
        <v>130</v>
      </c>
    </row>
    <row r="3" spans="1:17" x14ac:dyDescent="0.2">
      <c r="A3" s="147" t="s">
        <v>131</v>
      </c>
      <c r="B3" s="148"/>
      <c r="D3" s="147" t="s">
        <v>132</v>
      </c>
      <c r="E3" s="148"/>
      <c r="H3" s="147" t="s">
        <v>133</v>
      </c>
      <c r="I3" s="148"/>
      <c r="K3" s="147" t="s">
        <v>134</v>
      </c>
      <c r="L3" s="148"/>
    </row>
    <row r="4" spans="1:17" x14ac:dyDescent="0.2">
      <c r="A4" s="2" t="s">
        <v>135</v>
      </c>
      <c r="B4" s="2" t="s">
        <v>136</v>
      </c>
      <c r="D4" s="2" t="s">
        <v>135</v>
      </c>
      <c r="E4" s="2" t="s">
        <v>137</v>
      </c>
      <c r="F4" s="2" t="s">
        <v>138</v>
      </c>
      <c r="H4" s="2" t="s">
        <v>139</v>
      </c>
      <c r="I4" s="2" t="s">
        <v>136</v>
      </c>
      <c r="K4" s="2" t="s">
        <v>135</v>
      </c>
      <c r="L4" s="2" t="s">
        <v>136</v>
      </c>
    </row>
    <row r="5" spans="1:17" x14ac:dyDescent="0.2">
      <c r="A5" s="2">
        <v>1.1000000000000001</v>
      </c>
      <c r="B5" s="2">
        <v>2</v>
      </c>
      <c r="D5" s="2" t="s">
        <v>140</v>
      </c>
      <c r="E5" s="2">
        <v>15</v>
      </c>
      <c r="F5" s="2">
        <v>5</v>
      </c>
      <c r="H5" s="2" t="s">
        <v>140</v>
      </c>
      <c r="I5" s="2">
        <v>2</v>
      </c>
      <c r="K5" s="2">
        <v>1.1000000000000001</v>
      </c>
      <c r="L5" s="2">
        <v>100</v>
      </c>
    </row>
    <row r="6" spans="1:17" x14ac:dyDescent="0.2">
      <c r="A6" s="2">
        <v>1.2</v>
      </c>
      <c r="B6" s="2">
        <v>3</v>
      </c>
      <c r="D6" s="2" t="s">
        <v>141</v>
      </c>
      <c r="E6" s="2">
        <v>15</v>
      </c>
      <c r="F6" s="2">
        <v>5</v>
      </c>
      <c r="H6" s="2" t="s">
        <v>141</v>
      </c>
      <c r="I6" s="2">
        <v>5</v>
      </c>
      <c r="K6" s="2">
        <v>1.2</v>
      </c>
      <c r="L6" s="2">
        <v>50</v>
      </c>
    </row>
    <row r="7" spans="1:17" x14ac:dyDescent="0.2">
      <c r="A7" s="2">
        <v>1.3</v>
      </c>
      <c r="B7" s="2">
        <v>4</v>
      </c>
      <c r="D7" s="2" t="s">
        <v>142</v>
      </c>
      <c r="E7" s="2">
        <v>15</v>
      </c>
      <c r="F7" s="2">
        <v>5</v>
      </c>
      <c r="H7" s="2" t="s">
        <v>142</v>
      </c>
      <c r="I7" s="2">
        <v>10</v>
      </c>
      <c r="K7" s="2">
        <v>1.3</v>
      </c>
      <c r="L7" s="2">
        <v>10</v>
      </c>
    </row>
    <row r="8" spans="1:17" x14ac:dyDescent="0.2">
      <c r="A8" s="2">
        <v>1.4</v>
      </c>
      <c r="B8" s="2">
        <v>2</v>
      </c>
      <c r="D8" s="2" t="s">
        <v>143</v>
      </c>
      <c r="E8" s="2">
        <v>15</v>
      </c>
      <c r="F8" s="2">
        <v>5</v>
      </c>
      <c r="H8" s="2">
        <v>1.2</v>
      </c>
      <c r="I8" s="2">
        <v>1</v>
      </c>
      <c r="K8" s="2">
        <v>1.4</v>
      </c>
      <c r="L8" s="2">
        <v>2</v>
      </c>
    </row>
    <row r="9" spans="1:17" x14ac:dyDescent="0.2">
      <c r="D9" s="2" t="s">
        <v>144</v>
      </c>
      <c r="E9" s="2">
        <v>7</v>
      </c>
      <c r="F9" s="2">
        <v>2</v>
      </c>
      <c r="H9" s="2">
        <v>1.3</v>
      </c>
      <c r="I9" s="2">
        <v>2</v>
      </c>
    </row>
    <row r="10" spans="1:17" x14ac:dyDescent="0.2">
      <c r="A10" s="2">
        <v>2.1</v>
      </c>
      <c r="B10" s="2">
        <v>225</v>
      </c>
      <c r="D10" s="2" t="s">
        <v>145</v>
      </c>
      <c r="E10" s="2">
        <v>7</v>
      </c>
      <c r="F10" s="2">
        <v>2</v>
      </c>
      <c r="H10" s="2">
        <v>1.4</v>
      </c>
      <c r="I10" s="2">
        <v>5</v>
      </c>
      <c r="K10" s="2">
        <v>2.1</v>
      </c>
      <c r="L10" s="2">
        <v>10</v>
      </c>
    </row>
    <row r="11" spans="1:17" x14ac:dyDescent="0.2">
      <c r="A11" s="2" t="s">
        <v>146</v>
      </c>
      <c r="B11" s="2">
        <v>50</v>
      </c>
      <c r="D11" s="2" t="s">
        <v>147</v>
      </c>
      <c r="E11" s="2">
        <v>7</v>
      </c>
      <c r="F11" s="2">
        <v>2</v>
      </c>
      <c r="K11" s="2">
        <v>2.2000000000000002</v>
      </c>
      <c r="L11" s="2">
        <v>5</v>
      </c>
    </row>
    <row r="12" spans="1:17" x14ac:dyDescent="0.2">
      <c r="A12" s="2">
        <v>2.2000000000000002</v>
      </c>
      <c r="B12" s="2">
        <v>25</v>
      </c>
      <c r="D12" s="2" t="s">
        <v>148</v>
      </c>
      <c r="E12" s="2">
        <v>7</v>
      </c>
      <c r="F12" s="2">
        <v>2</v>
      </c>
      <c r="H12" s="2">
        <v>2.1</v>
      </c>
      <c r="I12" s="2">
        <v>30</v>
      </c>
      <c r="K12" s="2" t="s">
        <v>149</v>
      </c>
      <c r="L12" s="2">
        <v>15</v>
      </c>
    </row>
    <row r="13" spans="1:17" x14ac:dyDescent="0.2">
      <c r="A13" s="2">
        <v>2.2999999999999998</v>
      </c>
      <c r="B13" s="2">
        <v>75</v>
      </c>
      <c r="H13" s="2">
        <v>2.2000000000000002</v>
      </c>
      <c r="I13" s="2">
        <v>15</v>
      </c>
      <c r="K13" s="2" t="s">
        <v>150</v>
      </c>
      <c r="L13" s="2">
        <v>10</v>
      </c>
    </row>
    <row r="14" spans="1:17" x14ac:dyDescent="0.2">
      <c r="A14" s="2">
        <v>2.4</v>
      </c>
      <c r="B14" s="2">
        <v>125</v>
      </c>
      <c r="D14" s="2">
        <v>2.1</v>
      </c>
      <c r="E14" s="2">
        <v>20</v>
      </c>
      <c r="H14" s="2">
        <v>2.2999999999999998</v>
      </c>
      <c r="I14" s="2">
        <v>1</v>
      </c>
      <c r="K14" s="2" t="s">
        <v>151</v>
      </c>
      <c r="L14" s="2">
        <v>12</v>
      </c>
      <c r="Q14" s="2" t="s">
        <v>152</v>
      </c>
    </row>
    <row r="15" spans="1:17" x14ac:dyDescent="0.2">
      <c r="A15" s="2" t="s">
        <v>153</v>
      </c>
      <c r="B15" s="2">
        <v>100</v>
      </c>
      <c r="D15" s="2">
        <v>2.2000000000000002</v>
      </c>
      <c r="E15" s="2">
        <v>8</v>
      </c>
      <c r="H15" s="2">
        <v>2.4</v>
      </c>
      <c r="I15" s="2">
        <v>1</v>
      </c>
      <c r="K15" s="2" t="s">
        <v>154</v>
      </c>
      <c r="L15" s="2">
        <v>8</v>
      </c>
      <c r="Q15" s="2" t="s">
        <v>155</v>
      </c>
    </row>
    <row r="16" spans="1:17" x14ac:dyDescent="0.2">
      <c r="A16" s="2">
        <v>2.5</v>
      </c>
      <c r="B16" s="2">
        <v>175</v>
      </c>
      <c r="D16" s="2">
        <v>2.2999999999999998</v>
      </c>
      <c r="E16" s="2">
        <v>3</v>
      </c>
      <c r="H16" s="2">
        <v>2.5</v>
      </c>
      <c r="I16" s="2">
        <v>20</v>
      </c>
      <c r="K16" s="2" t="s">
        <v>156</v>
      </c>
      <c r="L16" s="2">
        <v>5</v>
      </c>
    </row>
    <row r="17" spans="1:18" x14ac:dyDescent="0.2">
      <c r="A17" s="2">
        <v>2.6</v>
      </c>
      <c r="B17" s="2">
        <v>275</v>
      </c>
      <c r="D17" s="2">
        <v>2.4</v>
      </c>
      <c r="E17" s="2">
        <v>5</v>
      </c>
      <c r="Q17" s="3" t="s">
        <v>10</v>
      </c>
    </row>
    <row r="18" spans="1:18" x14ac:dyDescent="0.2">
      <c r="A18" s="2">
        <v>2.7</v>
      </c>
      <c r="B18" s="2">
        <v>100</v>
      </c>
      <c r="D18" s="2">
        <v>2.5</v>
      </c>
      <c r="E18" s="2">
        <v>5</v>
      </c>
      <c r="H18" s="2">
        <v>3.1</v>
      </c>
      <c r="I18" s="2">
        <v>10</v>
      </c>
      <c r="K18" s="2">
        <v>3.1</v>
      </c>
      <c r="L18" s="2">
        <v>5</v>
      </c>
      <c r="Q18" s="3" t="s">
        <v>157</v>
      </c>
    </row>
    <row r="19" spans="1:18" x14ac:dyDescent="0.2">
      <c r="D19" s="2">
        <v>2.6</v>
      </c>
      <c r="E19" s="2">
        <v>15</v>
      </c>
      <c r="H19" s="2" t="s">
        <v>158</v>
      </c>
      <c r="I19" s="2">
        <v>2</v>
      </c>
    </row>
    <row r="20" spans="1:18" x14ac:dyDescent="0.2">
      <c r="A20" s="2">
        <v>3.1</v>
      </c>
      <c r="B20" s="2">
        <v>0.25</v>
      </c>
      <c r="D20" s="2">
        <v>2.7</v>
      </c>
      <c r="E20" s="2">
        <v>5</v>
      </c>
      <c r="H20" s="2" t="s">
        <v>159</v>
      </c>
      <c r="I20" s="2">
        <v>5</v>
      </c>
    </row>
    <row r="21" spans="1:18" ht="15.75" customHeight="1" x14ac:dyDescent="0.2">
      <c r="A21" s="2">
        <v>3.2</v>
      </c>
      <c r="B21" s="2">
        <v>2</v>
      </c>
      <c r="D21" s="2">
        <v>2.8</v>
      </c>
      <c r="E21" s="2">
        <v>3</v>
      </c>
      <c r="H21" s="2" t="s">
        <v>160</v>
      </c>
      <c r="I21" s="2">
        <v>2</v>
      </c>
    </row>
    <row r="22" spans="1:18" ht="15.75" customHeight="1" x14ac:dyDescent="0.2">
      <c r="A22" s="2">
        <v>3.3</v>
      </c>
      <c r="B22" s="2">
        <v>4</v>
      </c>
      <c r="D22" s="2" t="s">
        <v>161</v>
      </c>
      <c r="E22" s="2">
        <v>2</v>
      </c>
      <c r="H22" s="2" t="s">
        <v>162</v>
      </c>
      <c r="I22" s="2">
        <v>10</v>
      </c>
      <c r="M22" s="144" t="s">
        <v>163</v>
      </c>
      <c r="N22" s="145"/>
      <c r="O22" s="146"/>
      <c r="P22" s="144" t="s">
        <v>164</v>
      </c>
      <c r="Q22" s="145"/>
      <c r="R22" s="146"/>
    </row>
    <row r="23" spans="1:18" ht="15.75" customHeight="1" x14ac:dyDescent="0.2">
      <c r="A23" s="2">
        <v>3.4</v>
      </c>
      <c r="B23" s="2">
        <v>5</v>
      </c>
      <c r="D23" s="2">
        <v>2.9</v>
      </c>
      <c r="E23" s="2">
        <v>6</v>
      </c>
      <c r="H23" s="2" t="s">
        <v>165</v>
      </c>
      <c r="I23" s="2">
        <v>5</v>
      </c>
      <c r="M23" s="4">
        <v>0</v>
      </c>
      <c r="N23" s="4">
        <v>252</v>
      </c>
      <c r="O23" s="4" t="s">
        <v>166</v>
      </c>
      <c r="P23" s="4">
        <v>0</v>
      </c>
      <c r="Q23" s="4">
        <v>275</v>
      </c>
      <c r="R23" s="4" t="s">
        <v>167</v>
      </c>
    </row>
    <row r="24" spans="1:18" ht="15.75" customHeight="1" x14ac:dyDescent="0.2">
      <c r="A24" s="2" t="s">
        <v>165</v>
      </c>
      <c r="B24" s="2">
        <v>2</v>
      </c>
      <c r="D24" s="2" t="s">
        <v>168</v>
      </c>
      <c r="E24" s="2">
        <v>3</v>
      </c>
      <c r="H24" s="2" t="s">
        <v>169</v>
      </c>
      <c r="I24" s="2">
        <v>7</v>
      </c>
      <c r="M24" s="4">
        <v>253</v>
      </c>
      <c r="N24" s="4">
        <v>330</v>
      </c>
      <c r="O24" s="4" t="s">
        <v>170</v>
      </c>
      <c r="P24" s="4">
        <v>276</v>
      </c>
      <c r="Q24" s="4">
        <v>424</v>
      </c>
      <c r="R24" s="4" t="s">
        <v>171</v>
      </c>
    </row>
    <row r="25" spans="1:18" ht="15.75" customHeight="1" x14ac:dyDescent="0.2">
      <c r="A25" s="2">
        <v>3.5</v>
      </c>
      <c r="B25" s="2">
        <v>0.5</v>
      </c>
      <c r="H25" s="2" t="s">
        <v>172</v>
      </c>
      <c r="I25" s="2">
        <v>10</v>
      </c>
      <c r="M25" s="4">
        <v>331</v>
      </c>
      <c r="N25" s="4">
        <v>407</v>
      </c>
      <c r="O25" s="4" t="s">
        <v>173</v>
      </c>
      <c r="P25" s="4">
        <v>425</v>
      </c>
      <c r="Q25" s="4">
        <v>594</v>
      </c>
      <c r="R25" s="4" t="s">
        <v>174</v>
      </c>
    </row>
    <row r="26" spans="1:18" ht="15.75" customHeight="1" x14ac:dyDescent="0.2">
      <c r="A26" s="2">
        <v>3.6</v>
      </c>
      <c r="B26" s="2">
        <v>3</v>
      </c>
      <c r="D26" s="2">
        <v>3.1</v>
      </c>
      <c r="E26" s="2">
        <v>10</v>
      </c>
      <c r="H26" s="2">
        <v>3.5</v>
      </c>
      <c r="I26" s="2">
        <v>7</v>
      </c>
      <c r="M26" s="4">
        <v>408</v>
      </c>
      <c r="N26" s="4">
        <v>490</v>
      </c>
      <c r="O26" s="4" t="s">
        <v>175</v>
      </c>
      <c r="P26" s="4">
        <v>595</v>
      </c>
      <c r="Q26" s="4">
        <v>798</v>
      </c>
      <c r="R26" s="4" t="s">
        <v>176</v>
      </c>
    </row>
    <row r="27" spans="1:18" ht="15.75" customHeight="1" x14ac:dyDescent="0.2">
      <c r="A27" s="2">
        <v>3.7</v>
      </c>
      <c r="B27" s="2">
        <v>5</v>
      </c>
      <c r="D27" s="2">
        <v>3.2</v>
      </c>
      <c r="E27" s="2">
        <v>15</v>
      </c>
      <c r="H27" s="2">
        <v>3.6</v>
      </c>
      <c r="I27" s="2">
        <v>7</v>
      </c>
      <c r="M27" s="4">
        <v>491</v>
      </c>
      <c r="N27" s="4">
        <v>572</v>
      </c>
      <c r="O27" s="4" t="s">
        <v>177</v>
      </c>
      <c r="P27" s="4">
        <v>799</v>
      </c>
      <c r="Q27" s="4">
        <v>974</v>
      </c>
      <c r="R27" s="4" t="s">
        <v>9</v>
      </c>
    </row>
    <row r="28" spans="1:18" ht="15.75" customHeight="1" x14ac:dyDescent="0.2">
      <c r="D28" s="2">
        <v>3.3</v>
      </c>
      <c r="E28" s="2">
        <v>20</v>
      </c>
      <c r="H28" s="2">
        <v>3.7</v>
      </c>
      <c r="I28" s="2">
        <v>7</v>
      </c>
      <c r="M28" s="4">
        <v>573</v>
      </c>
      <c r="N28" s="4" t="s">
        <v>19</v>
      </c>
      <c r="O28" s="4" t="s">
        <v>178</v>
      </c>
      <c r="P28" s="4">
        <v>975</v>
      </c>
      <c r="Q28" s="4" t="s">
        <v>19</v>
      </c>
      <c r="R28" s="4" t="s">
        <v>179</v>
      </c>
    </row>
    <row r="29" spans="1:18" ht="15.75" customHeight="1" x14ac:dyDescent="0.2">
      <c r="A29" s="2">
        <v>4.0999999999999996</v>
      </c>
      <c r="B29" s="2">
        <v>4</v>
      </c>
      <c r="D29" s="2" t="s">
        <v>165</v>
      </c>
      <c r="E29" s="2">
        <v>5</v>
      </c>
      <c r="H29" s="2">
        <v>3.8</v>
      </c>
      <c r="I29" s="2">
        <v>7</v>
      </c>
    </row>
    <row r="30" spans="1:18" ht="15.75" customHeight="1" x14ac:dyDescent="0.2">
      <c r="A30" s="2">
        <v>4.2</v>
      </c>
      <c r="B30" s="2">
        <v>2</v>
      </c>
      <c r="D30" s="2" t="s">
        <v>169</v>
      </c>
      <c r="E30" s="2">
        <v>7.5</v>
      </c>
      <c r="H30" s="2" t="s">
        <v>180</v>
      </c>
      <c r="I30" s="2">
        <v>3</v>
      </c>
    </row>
    <row r="31" spans="1:18" ht="15.75" customHeight="1" x14ac:dyDescent="0.2">
      <c r="A31" s="2">
        <v>4.3</v>
      </c>
      <c r="B31" s="2">
        <v>2</v>
      </c>
      <c r="D31" s="2" t="s">
        <v>172</v>
      </c>
      <c r="E31" s="2">
        <v>10</v>
      </c>
      <c r="H31" s="5" t="s">
        <v>181</v>
      </c>
      <c r="I31" s="2">
        <v>1</v>
      </c>
    </row>
    <row r="32" spans="1:18" ht="15.75" customHeight="1" x14ac:dyDescent="0.2">
      <c r="A32" s="2">
        <v>4.4000000000000004</v>
      </c>
      <c r="B32" s="2">
        <v>5</v>
      </c>
    </row>
    <row r="33" spans="1:9" ht="15.75" customHeight="1" x14ac:dyDescent="0.2">
      <c r="A33" s="2">
        <v>4.5</v>
      </c>
      <c r="B33" s="2">
        <v>5</v>
      </c>
      <c r="D33" s="2">
        <v>4.0999999999999996</v>
      </c>
      <c r="E33" s="2">
        <v>35</v>
      </c>
      <c r="H33" s="2">
        <v>4.0999999999999996</v>
      </c>
      <c r="I33" s="2">
        <v>20</v>
      </c>
    </row>
    <row r="34" spans="1:9" ht="15.75" customHeight="1" x14ac:dyDescent="0.2">
      <c r="D34" s="2">
        <v>4.2</v>
      </c>
      <c r="E34" s="2">
        <v>25</v>
      </c>
      <c r="H34" s="2">
        <v>4.2</v>
      </c>
      <c r="I34" s="2">
        <v>15</v>
      </c>
    </row>
    <row r="35" spans="1:9" ht="15.75" customHeight="1" x14ac:dyDescent="0.2">
      <c r="A35" s="2">
        <v>5.0999999999999996</v>
      </c>
      <c r="B35" s="2">
        <v>2</v>
      </c>
      <c r="D35" s="2">
        <v>4.3</v>
      </c>
      <c r="E35" s="2">
        <v>15</v>
      </c>
      <c r="H35" s="2">
        <v>4.3</v>
      </c>
      <c r="I35" s="2">
        <v>10</v>
      </c>
    </row>
    <row r="36" spans="1:9" ht="15.75" customHeight="1" x14ac:dyDescent="0.2">
      <c r="D36" s="2">
        <v>4.4000000000000004</v>
      </c>
      <c r="E36" s="2">
        <v>10</v>
      </c>
      <c r="H36" s="2">
        <v>4.4000000000000004</v>
      </c>
      <c r="I36" s="2">
        <v>5</v>
      </c>
    </row>
    <row r="37" spans="1:9" ht="15.75" customHeight="1" x14ac:dyDescent="0.2">
      <c r="D37" s="2">
        <v>4.5</v>
      </c>
      <c r="E37" s="2">
        <v>20</v>
      </c>
    </row>
    <row r="38" spans="1:9" ht="15.75" customHeight="1" x14ac:dyDescent="0.2">
      <c r="D38" s="2">
        <v>4.5999999999999996</v>
      </c>
      <c r="E38" s="2">
        <v>15</v>
      </c>
    </row>
    <row r="39" spans="1:9" ht="15.75" customHeight="1" x14ac:dyDescent="0.2">
      <c r="D39" s="2">
        <v>4.7</v>
      </c>
      <c r="E39" s="2">
        <v>2</v>
      </c>
    </row>
    <row r="40" spans="1:9" ht="15.75" customHeight="1" x14ac:dyDescent="0.15"/>
    <row r="41" spans="1:9" ht="15.75" customHeight="1" x14ac:dyDescent="0.15"/>
    <row r="42" spans="1:9" ht="15.75" customHeight="1" x14ac:dyDescent="0.15"/>
    <row r="43" spans="1:9" ht="15.75" customHeight="1" x14ac:dyDescent="0.15"/>
    <row r="44" spans="1:9" ht="15.75" customHeight="1" x14ac:dyDescent="0.15"/>
    <row r="45" spans="1:9" ht="15.75" customHeight="1" x14ac:dyDescent="0.15"/>
    <row r="46" spans="1:9" ht="15.75" customHeight="1" x14ac:dyDescent="0.15"/>
    <row r="47" spans="1:9" ht="15.75" customHeight="1" x14ac:dyDescent="0.15"/>
    <row r="48" spans="1:9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6">
    <mergeCell ref="P22:R22"/>
    <mergeCell ref="A3:B3"/>
    <mergeCell ref="D3:E3"/>
    <mergeCell ref="H3:I3"/>
    <mergeCell ref="K3:L3"/>
    <mergeCell ref="M22:O2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 de trabajo</vt:lpstr>
      <vt:lpstr>Hoja2</vt:lpstr>
      <vt:lpstr>Hoja1</vt:lpstr>
      <vt:lpstr>Puntaje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Claudia Esther Ortega Javalera</cp:lastModifiedBy>
  <dcterms:created xsi:type="dcterms:W3CDTF">2019-06-14T15:49:57Z</dcterms:created>
  <dcterms:modified xsi:type="dcterms:W3CDTF">2025-11-13T21:24:46Z</dcterms:modified>
</cp:coreProperties>
</file>